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mc:AlternateContent xmlns:mc="http://schemas.openxmlformats.org/markup-compatibility/2006">
    <mc:Choice Requires="x15">
      <x15ac:absPath xmlns:x15ac="http://schemas.microsoft.com/office/spreadsheetml/2010/11/ac" url="D:\documentos\LENE\#TRANSITO ATLÁNTICO\PLAN DE ACCIÓN\VERSIÓN FINAL\"/>
    </mc:Choice>
  </mc:AlternateContent>
  <xr:revisionPtr revIDLastSave="0" documentId="13_ncr:1_{273330EE-43EB-4D58-85E4-0D9DD1DBAA71}" xr6:coauthVersionLast="47" xr6:coauthVersionMax="47" xr10:uidLastSave="{00000000-0000-0000-0000-000000000000}"/>
  <bookViews>
    <workbookView xWindow="-108" yWindow="-108" windowWidth="23256" windowHeight="12456" activeTab="2" xr2:uid="{00000000-000D-0000-FFFF-FFFF00000000}"/>
  </bookViews>
  <sheets>
    <sheet name="Gestión Ambiental" sheetId="5" r:id="rId1"/>
    <sheet name="Articulación y Conectividad" sheetId="6" r:id="rId2"/>
    <sheet name="Buen Gobierno" sheetId="7" r:id="rId3"/>
    <sheet name="Forma DEG 020 V5 ITA" sheetId="2" state="hidden" r:id="rId4"/>
    <sheet name="Hoja3" sheetId="3" state="hidden" r:id="rId5"/>
    <sheet name="Hoja1" sheetId="4" state="hidden" r:id="rId6"/>
  </sheets>
  <externalReferences>
    <externalReference r:id="rId7"/>
  </externalReferences>
  <definedNames>
    <definedName name="_xlnm._FilterDatabase" localSheetId="1" hidden="1">'Articulación y Conectividad'!$C$12:$BF$30</definedName>
    <definedName name="_xlnm._FilterDatabase" localSheetId="2" hidden="1">'Buen Gobierno'!$C$12:$BF$25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7" i="6" l="1"/>
  <c r="AP25" i="6" l="1"/>
  <c r="AP24" i="6" s="1"/>
  <c r="AP26" i="6"/>
  <c r="H22" i="4" l="1"/>
  <c r="G22" i="4"/>
  <c r="F22" i="4"/>
  <c r="H21" i="4"/>
  <c r="G21" i="4"/>
  <c r="B21" i="4"/>
  <c r="G20" i="4"/>
  <c r="B20" i="4"/>
  <c r="I20" i="4" s="1"/>
  <c r="A17" i="4"/>
  <c r="H15" i="4"/>
  <c r="F15" i="4"/>
  <c r="D15" i="4"/>
  <c r="B15" i="4"/>
  <c r="H13" i="4"/>
  <c r="J11" i="4"/>
  <c r="H11" i="4"/>
  <c r="F11" i="4"/>
  <c r="F13" i="4" s="1"/>
  <c r="D11" i="4"/>
  <c r="D13" i="4" s="1"/>
  <c r="B11" i="4"/>
  <c r="B14" i="4" s="1"/>
  <c r="D14" i="4" s="1"/>
  <c r="F14" i="4" s="1"/>
  <c r="H14" i="4" s="1"/>
  <c r="B5" i="4"/>
  <c r="C40" i="3"/>
  <c r="B40" i="3"/>
  <c r="D40" i="3" s="1"/>
  <c r="C39" i="3"/>
  <c r="D39" i="3" s="1"/>
  <c r="B39" i="3"/>
  <c r="D38" i="3"/>
  <c r="B38" i="3"/>
  <c r="B41" i="3" s="1"/>
  <c r="A29" i="3"/>
  <c r="F28" i="3"/>
  <c r="F29" i="3" s="1"/>
  <c r="H29" i="3" s="1"/>
  <c r="B9" i="3"/>
  <c r="E9" i="3" s="1"/>
  <c r="A9" i="3"/>
  <c r="B8" i="3"/>
  <c r="A8" i="3"/>
  <c r="B7" i="3"/>
  <c r="A7" i="3"/>
  <c r="B6" i="3"/>
  <c r="A6" i="3"/>
  <c r="B5" i="3"/>
  <c r="A5" i="3"/>
  <c r="G4" i="3"/>
  <c r="D8" i="3" s="1"/>
  <c r="B4" i="3"/>
  <c r="A4" i="3"/>
  <c r="AP67" i="2"/>
  <c r="AP66" i="2"/>
  <c r="AK66" i="2"/>
  <c r="AP65" i="2"/>
  <c r="AK65" i="2"/>
  <c r="AP64" i="2"/>
  <c r="AP63" i="2" s="1"/>
  <c r="AK64" i="2"/>
  <c r="AK63" i="2" s="1"/>
  <c r="AP61" i="2"/>
  <c r="AK61" i="2"/>
  <c r="AP60" i="2"/>
  <c r="AO60" i="2"/>
  <c r="AP59" i="2"/>
  <c r="AP58" i="2" s="1"/>
  <c r="AK58" i="2"/>
  <c r="AP57" i="2"/>
  <c r="AP56" i="2"/>
  <c r="AK56" i="2"/>
  <c r="AP55" i="2"/>
  <c r="AK55" i="2"/>
  <c r="AP54" i="2"/>
  <c r="AK54" i="2"/>
  <c r="AP53" i="2"/>
  <c r="AK53" i="2"/>
  <c r="AP52" i="2"/>
  <c r="AK52" i="2"/>
  <c r="AP51" i="2"/>
  <c r="AK51" i="2"/>
  <c r="AP50" i="2"/>
  <c r="AP47" i="2" s="1"/>
  <c r="AK50" i="2"/>
  <c r="AK47" i="2" s="1"/>
  <c r="AP49" i="2"/>
  <c r="AK49" i="2"/>
  <c r="AP48" i="2"/>
  <c r="AK48" i="2"/>
  <c r="AP45" i="2"/>
  <c r="AP44" i="2" s="1"/>
  <c r="AK44" i="2"/>
  <c r="AP42" i="2"/>
  <c r="AK42" i="2"/>
  <c r="AO40" i="2"/>
  <c r="AO43" i="2" s="1"/>
  <c r="AK39" i="2"/>
  <c r="AP38" i="2"/>
  <c r="AN38" i="2"/>
  <c r="AK38" i="2"/>
  <c r="AP37" i="2"/>
  <c r="AO37" i="2"/>
  <c r="AN37" i="2"/>
  <c r="AK37" i="2"/>
  <c r="AP36" i="2"/>
  <c r="AN36" i="2"/>
  <c r="AK36" i="2"/>
  <c r="AP35" i="2"/>
  <c r="AN35" i="2"/>
  <c r="AK35" i="2"/>
  <c r="AP34" i="2"/>
  <c r="AN34" i="2"/>
  <c r="AK34" i="2"/>
  <c r="AO33" i="2"/>
  <c r="AK33" i="2" s="1"/>
  <c r="AK32" i="2" s="1"/>
  <c r="AN33" i="2"/>
  <c r="AP31" i="2"/>
  <c r="AK31" i="2"/>
  <c r="AO30" i="2"/>
  <c r="AK30" i="2" s="1"/>
  <c r="AN30" i="2"/>
  <c r="AO29" i="2"/>
  <c r="AP29" i="2" s="1"/>
  <c r="AN29" i="2"/>
  <c r="AK29" i="2"/>
  <c r="AP28" i="2"/>
  <c r="AK28" i="2"/>
  <c r="AP27" i="2"/>
  <c r="AO27" i="2"/>
  <c r="AK27" i="2" s="1"/>
  <c r="AP26" i="2"/>
  <c r="AK26" i="2"/>
  <c r="AP25" i="2"/>
  <c r="AK25" i="2"/>
  <c r="AP23" i="2"/>
  <c r="AN23" i="2"/>
  <c r="AP22" i="2"/>
  <c r="AK22" i="2"/>
  <c r="AP21" i="2"/>
  <c r="AP20" i="2"/>
  <c r="AK20" i="2"/>
  <c r="AP18" i="2"/>
  <c r="AP17" i="2"/>
  <c r="AP16" i="2"/>
  <c r="AK16" i="2"/>
  <c r="AK15" i="2"/>
  <c r="AP25" i="7"/>
  <c r="AP24" i="7" s="1"/>
  <c r="AK24" i="7"/>
  <c r="AP23" i="7"/>
  <c r="AP22" i="7" s="1"/>
  <c r="AK23" i="7"/>
  <c r="AK22" i="7" s="1"/>
  <c r="AP21" i="7"/>
  <c r="AP20" i="7" s="1"/>
  <c r="AK20" i="7"/>
  <c r="AP19" i="7"/>
  <c r="AP18" i="7" s="1"/>
  <c r="AK18" i="7"/>
  <c r="AP17" i="7"/>
  <c r="AP16" i="7" s="1"/>
  <c r="AK16" i="7"/>
  <c r="AP29" i="6"/>
  <c r="AP28" i="6" s="1"/>
  <c r="AK28" i="6"/>
  <c r="AK24" i="6"/>
  <c r="AP22" i="6"/>
  <c r="AK22" i="6"/>
  <c r="AK20" i="6"/>
  <c r="AP20" i="6" s="1"/>
  <c r="AP19" i="6"/>
  <c r="AP18" i="6" s="1"/>
  <c r="AK18" i="6"/>
  <c r="AP17" i="6"/>
  <c r="AP16" i="6" s="1"/>
  <c r="AK16" i="6"/>
  <c r="AP17" i="5"/>
  <c r="AP16" i="5"/>
  <c r="AK16" i="5"/>
  <c r="AK15" i="5"/>
  <c r="E4" i="3" l="1"/>
  <c r="AK46" i="2"/>
  <c r="E8" i="3"/>
  <c r="AP43" i="2"/>
  <c r="AP41" i="2" s="1"/>
  <c r="AK43" i="2"/>
  <c r="AK41" i="2" s="1"/>
  <c r="E6" i="3"/>
  <c r="AK24" i="2"/>
  <c r="D41" i="3"/>
  <c r="AP40" i="2"/>
  <c r="AP39" i="2" s="1"/>
  <c r="D5" i="3"/>
  <c r="E5" i="3" s="1"/>
  <c r="D7" i="3"/>
  <c r="E7" i="3" s="1"/>
  <c r="D4" i="3"/>
  <c r="D10" i="3" s="1"/>
  <c r="AP30" i="2"/>
  <c r="AP24" i="2" s="1"/>
  <c r="AP33" i="2"/>
  <c r="AP32" i="2" s="1"/>
  <c r="B10" i="3"/>
  <c r="C41" i="3"/>
  <c r="B13" i="4"/>
  <c r="D6" i="3"/>
  <c r="AK15" i="7"/>
  <c r="AK26" i="6"/>
  <c r="AK15" i="6" s="1"/>
  <c r="AK19" i="2" l="1"/>
  <c r="F10" i="3"/>
  <c r="E1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Ay J Callcenter</author>
    <author>USUARIO</author>
    <author>Usuario</author>
    <author>ITA-ARCGIS03</author>
  </authors>
  <commentList>
    <comment ref="E8" authorId="0" shapeId="0" xr:uid="{00000000-0006-0000-0000-000001000000}">
      <text>
        <r>
          <rPr>
            <sz val="9"/>
            <rFont val="Tahoma"/>
            <family val="2"/>
          </rPr>
          <t>Dependencia: Nombre de la dependencia o entidad que presenta el plan de acción.</t>
        </r>
      </text>
    </comment>
    <comment ref="AF8" authorId="0" shapeId="0" xr:uid="{00000000-0006-0000-0000-000002000000}">
      <text>
        <r>
          <rPr>
            <sz val="9"/>
            <rFont val="Tahoma"/>
            <family val="2"/>
          </rPr>
          <t>Eje programático: Nombre de los ejes, componentes, retos, desafíos o líneas estratégicas del Plan de Desarrollo que condensan los principales objetivos.</t>
        </r>
      </text>
    </comment>
    <comment ref="AN8" authorId="0" shapeId="0" xr:uid="{00000000-0006-0000-0000-000003000000}">
      <text>
        <r>
          <rPr>
            <sz val="9"/>
            <rFont val="Tahoma"/>
            <family val="2"/>
          </rPr>
          <t xml:space="preserve">Vigencia: Es el año para el cual se formula el plan de acción. De aquí en adelante la información que se reporta corresponde a todo lo ejecutarse en dicho año.  </t>
        </r>
      </text>
    </comment>
    <comment ref="E9" authorId="0" shapeId="0" xr:uid="{00000000-0006-0000-0000-000004000000}">
      <text>
        <r>
          <rPr>
            <sz val="9"/>
            <rFont val="Tahoma"/>
            <family val="2"/>
          </rPr>
          <t>Tema: Corresponde a los temas abordados en cada eje programático. Ejemplo: Deportes, Salud para cerrar brechas, Servicios públicos eficientes, etc.</t>
        </r>
      </text>
    </comment>
    <comment ref="AF9" authorId="0" shapeId="0" xr:uid="{00000000-0006-0000-0000-000005000000}">
      <text>
        <r>
          <rPr>
            <sz val="9"/>
            <rFont val="Tahoma"/>
            <family val="2"/>
          </rPr>
          <t>Fecha de elaboración: Día, mes y año en la cual es diligenciado el formato.</t>
        </r>
      </text>
    </comment>
    <comment ref="E10" authorId="0" shapeId="0" xr:uid="{00000000-0006-0000-0000-000006000000}">
      <text>
        <r>
          <rPr>
            <sz val="9"/>
            <rFont val="Tahoma"/>
            <family val="2"/>
          </rPr>
          <t>Elaborado por: Nombre de la persona que diligencia el formato de formulación del plan de acción.</t>
        </r>
      </text>
    </comment>
    <comment ref="AF10" authorId="0" shapeId="0" xr:uid="{00000000-0006-0000-0000-000007000000}">
      <text>
        <r>
          <rPr>
            <sz val="9"/>
            <rFont val="Tahoma"/>
            <family val="2"/>
          </rPr>
          <t>Responsable: Corresponde a la persona que está a cargo de la dependencia o entidad.</t>
        </r>
      </text>
    </comment>
    <comment ref="C12" authorId="1" shapeId="0" xr:uid="{00000000-0006-0000-0000-000008000000}">
      <text>
        <r>
          <rPr>
            <sz val="9"/>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1" shapeId="0" xr:uid="{00000000-0006-0000-0000-000009000000}">
      <text>
        <r>
          <rPr>
            <sz val="9"/>
            <rFont val="Times New Roman"/>
            <family val="1"/>
          </rPr>
          <t>Tipo de Meta: Pueden ser de resultado o de producto. (Colocar R o P, según sea el caso). Adicionar el código de referencia de  la dependencia.</t>
        </r>
      </text>
    </comment>
    <comment ref="E12" authorId="1" shapeId="0" xr:uid="{00000000-0006-0000-0000-00000A000000}">
      <text>
        <r>
          <rPr>
            <sz val="9"/>
            <rFont val="Times New Roman"/>
            <family val="1"/>
          </rPr>
          <t xml:space="preserve">Indicador de la Meta PDD: Es una variable o relación entre variables que permite medir el avance en el logro de una meta esperada. </t>
        </r>
      </text>
    </comment>
    <comment ref="I12" authorId="2" shapeId="0" xr:uid="{00000000-0006-0000-0000-00000B000000}">
      <text>
        <r>
          <rPr>
            <sz val="9"/>
            <rFont val="Times New Roman"/>
            <family val="1"/>
          </rPr>
          <t>Código del programa: Consultar el Catálogo de productos de la MGA en el enlace: https://mgaayuda.dnp.gov.co/.</t>
        </r>
      </text>
    </comment>
    <comment ref="J12" authorId="1" shapeId="0" xr:uid="{00000000-0006-0000-0000-00000C000000}">
      <text>
        <r>
          <rPr>
            <sz val="9"/>
            <rFont val="Times New Roman"/>
            <family val="1"/>
          </rPr>
          <t>Nombre del programa según el Catálogo de productos de la MGA: Consultar el Catálogo de productos de la MGA en el enlace: https://mgaayuda.dnp.gov.co/</t>
        </r>
      </text>
    </comment>
    <comment ref="K12" authorId="2" shapeId="0" xr:uid="{00000000-0006-0000-0000-00000D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L12" authorId="2" shapeId="0" xr:uid="{00000000-0006-0000-0000-00000E000000}">
      <text>
        <r>
          <rPr>
            <sz val="9"/>
            <rFont val="Times New Roman"/>
            <family val="1"/>
          </rPr>
          <t>Nombre del Producto según el Catálogo de Productos de la MGA: Corresponde al producto asociado a un programa dentro del catálogo de productos de la MGA.</t>
        </r>
      </text>
    </comment>
    <comment ref="M12" authorId="3" shapeId="0" xr:uid="{00000000-0006-0000-0000-00000F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N12" authorId="3" shapeId="0" xr:uid="{00000000-0006-0000-0000-000010000000}">
      <text>
        <r>
          <rPr>
            <sz val="9"/>
            <rFont val="Times New Roman"/>
            <family val="1"/>
          </rPr>
          <t>Nombre del Indicador de Producto según el Catálogo de Productos de la MGA: Es el indicador relacionado al nombre del producto escogido en el catálogo de productos de la MGA.</t>
        </r>
      </text>
    </comment>
    <comment ref="O12" authorId="1" shapeId="0" xr:uid="{00000000-0006-0000-0000-000011000000}">
      <text>
        <r>
          <rPr>
            <sz val="9"/>
            <rFont val="Times New Roman"/>
            <family val="1"/>
          </rPr>
          <t xml:space="preserve">Cronograma para el cumplimiento de la meta PDD: En cada casilla se debe sombrear el tiempo de duración de la meta (cuándo empieza y cuándo termina). </t>
        </r>
      </text>
    </comment>
    <comment ref="AA12" authorId="1" shapeId="0" xr:uid="{00000000-0006-0000-0000-000012000000}">
      <text>
        <r>
          <rPr>
            <sz val="9"/>
            <rFont val="Times New Roman"/>
            <family val="1"/>
          </rPr>
          <t>Asignación presupuestal Meta PDD: Corresponde al valor asignado dentro del presupuesto de inversiones de la vigencia para ejecutar la meta, a través de las diferentes fuentes de financiación</t>
        </r>
      </text>
    </comment>
    <comment ref="AL12" authorId="1" shapeId="0" xr:uid="{00000000-0006-0000-0000-000013000000}">
      <text>
        <r>
          <rPr>
            <sz val="9"/>
            <rFont val="Times New Roman"/>
            <family val="1"/>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M12" authorId="1" shapeId="0" xr:uid="{00000000-0006-0000-0000-000014000000}">
      <text>
        <r>
          <rPr>
            <sz val="9"/>
            <rFont val="Times New Roman"/>
            <family val="1"/>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N12" authorId="1" shapeId="0" xr:uid="{00000000-0006-0000-0000-000015000000}">
      <text>
        <r>
          <rPr>
            <sz val="9"/>
            <rFont val="Times New Roman"/>
            <family val="1"/>
          </rPr>
          <t>Meta(s) Proyecto(s)/Acción(es): Valores absolutos, porcentajes o índices que se alcanzarán con la ejecución del proyecto o acción durante la vigencia del plan de acción (un año). No debe confundirse con las metas del plan de desarrollo (Metas de Resultado y de Producto).</t>
        </r>
      </text>
    </comment>
    <comment ref="AO12" authorId="1" shapeId="0" xr:uid="{00000000-0006-0000-0000-000016000000}">
      <text>
        <r>
          <rPr>
            <sz val="9"/>
            <rFont val="Times New Roman"/>
            <family val="1"/>
          </rPr>
          <t>Valor Proyecto(s)/Acción(es): Corresponde al valor asignado al proyecto o ejecución de una acción.</t>
        </r>
      </text>
    </comment>
    <comment ref="AP12" authorId="1" shapeId="0" xr:uid="{00000000-0006-0000-0000-000017000000}">
      <text>
        <r>
          <rPr>
            <sz val="9"/>
            <rFont val="Times New Roman"/>
            <family val="1"/>
          </rPr>
          <t>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17 (Asignación presupuestal Meta PDD –Total Inversión).</t>
        </r>
        <r>
          <rPr>
            <sz val="9"/>
            <rFont val="Tahoma"/>
            <family val="2"/>
          </rPr>
          <t xml:space="preserve"> </t>
        </r>
      </text>
    </comment>
    <comment ref="AQ12" authorId="1" shapeId="0" xr:uid="{00000000-0006-0000-0000-000018000000}">
      <text>
        <r>
          <rPr>
            <sz val="9"/>
            <rFont val="Times New Roman"/>
            <family val="1"/>
          </rPr>
          <t>Actividades propuestas proyecto(s) y/o acción (es): En esta columna se registran los pasos, etapas, tareas secuenciales que deben cumplirse dentro del proyecto o acción identificados.</t>
        </r>
      </text>
    </comment>
    <comment ref="AR12" authorId="1" shapeId="0" xr:uid="{00000000-0006-0000-0000-000019000000}">
      <text>
        <r>
          <rPr>
            <sz val="9"/>
            <rFont val="Times New Roman"/>
            <family val="1"/>
          </rPr>
          <t>Observaciones: En esta columna se coloca cualquier observación que se estime conveniente realizar en cuanto al proyecto, o a las metas.</t>
        </r>
      </text>
    </comment>
    <comment ref="AS12" authorId="4" shapeId="0" xr:uid="{00000000-0006-0000-0000-00001A000000}">
      <text>
        <r>
          <rPr>
            <sz val="9"/>
            <rFont val="Times New Roman"/>
            <family val="1"/>
          </rPr>
          <t>Grupo poblacional beneficiado: Es el grupo de personas impactadas con la ejecución de la meta.</t>
        </r>
      </text>
    </comment>
    <comment ref="E13" authorId="1" shapeId="0" xr:uid="{00000000-0006-0000-0000-00001B000000}">
      <text>
        <r>
          <rPr>
            <sz val="9"/>
            <rFont val="Times New Roman"/>
            <family val="1"/>
          </rPr>
          <t>En esta columna se coloca el nombre del indicador a través del cual se va a medir la meta, ya sea de resultado o de producto (aprobado en el documento del plan de desarrollo).</t>
        </r>
      </text>
    </comment>
    <comment ref="F13" authorId="1" shapeId="0" xr:uid="{00000000-0006-0000-0000-00001C000000}">
      <text>
        <r>
          <rPr>
            <sz val="9"/>
            <rFont val="Times New Roman"/>
            <family val="1"/>
          </rPr>
          <t>Unidad de medida del indicador de producto según el Catálogo de Productos de la MGA: Es la unidad de medida establecida en el catálogo de la MGA.</t>
        </r>
      </text>
    </comment>
    <comment ref="G13" authorId="1" shapeId="0" xr:uid="{00000000-0006-0000-0000-00001D000000}">
      <text>
        <r>
          <rPr>
            <sz val="9"/>
            <rFont val="Times New Roman"/>
            <family val="1"/>
          </rPr>
          <t xml:space="preserve">Vr. Inicial: es el valor del indicador al comenzar la vigencia en la que se diligencia el plan de acción. </t>
        </r>
      </text>
    </comment>
    <comment ref="H13" authorId="1" shapeId="0" xr:uid="{00000000-0006-0000-0000-00001E000000}">
      <text>
        <r>
          <rPr>
            <sz val="9"/>
            <rFont val="Times New Roman"/>
            <family val="1"/>
          </rPr>
          <t>Vr. Final: es el valor del indicador que se espera alcanzar al final de la vigencia.</t>
        </r>
      </text>
    </comment>
    <comment ref="AA13" authorId="1" shapeId="0" xr:uid="{00000000-0006-0000-0000-00001F000000}">
      <text>
        <r>
          <rPr>
            <sz val="9"/>
            <rFont val="Times New Roman"/>
            <family val="1"/>
          </rPr>
          <t xml:space="preserve">Recursos propios de ingresos corrientes de libre destinación </t>
        </r>
      </text>
    </comment>
    <comment ref="AB13" authorId="1" shapeId="0" xr:uid="{00000000-0006-0000-0000-000020000000}">
      <text>
        <r>
          <rPr>
            <sz val="9"/>
            <rFont val="Times New Roman"/>
            <family val="1"/>
          </rPr>
          <t xml:space="preserve">Recursos propios de destinación específica </t>
        </r>
      </text>
    </comment>
    <comment ref="AC13" authorId="1" shapeId="0" xr:uid="{00000000-0006-0000-0000-000021000000}">
      <text>
        <r>
          <rPr>
            <sz val="9"/>
            <rFont val="Times New Roman"/>
            <family val="1"/>
          </rPr>
          <t xml:space="preserve">Sistema General de Participaciones </t>
        </r>
      </text>
    </comment>
    <comment ref="AD13" authorId="1" shapeId="0" xr:uid="{00000000-0006-0000-0000-000022000000}">
      <text>
        <r>
          <rPr>
            <sz val="9"/>
            <rFont val="Times New Roman"/>
            <family val="1"/>
          </rPr>
          <t xml:space="preserve">Sistema General de Regalías </t>
        </r>
      </text>
    </comment>
    <comment ref="AE13" authorId="1" shapeId="0" xr:uid="{00000000-0006-0000-0000-000023000000}">
      <text>
        <r>
          <rPr>
            <sz val="9"/>
            <rFont val="Times New Roman"/>
            <family val="1"/>
          </rPr>
          <t xml:space="preserve">Recursos de cofinanciación </t>
        </r>
      </text>
    </comment>
    <comment ref="AF13" authorId="1" shapeId="0" xr:uid="{00000000-0006-0000-0000-000024000000}">
      <text>
        <r>
          <rPr>
            <sz val="9"/>
            <rFont val="Times New Roman"/>
            <family val="1"/>
          </rPr>
          <t xml:space="preserve">Recursos del Crédito </t>
        </r>
      </text>
    </comment>
    <comment ref="AG13" authorId="1" shapeId="0" xr:uid="{00000000-0006-0000-0000-000025000000}">
      <text>
        <r>
          <rPr>
            <sz val="9"/>
            <rFont val="Times New Roman"/>
            <family val="1"/>
          </rPr>
          <t>Recursos provenientes de otras fuentes incorporados en el presupuesto</t>
        </r>
      </text>
    </comment>
    <comment ref="AH13" authorId="1" shapeId="0" xr:uid="{00000000-0006-0000-0000-000026000000}">
      <text>
        <r>
          <rPr>
            <sz val="9"/>
            <rFont val="Times New Roman"/>
            <family val="1"/>
          </rPr>
          <t xml:space="preserve">Suma de la inversión </t>
        </r>
      </text>
    </comment>
    <comment ref="AI13" authorId="1" shapeId="0" xr:uid="{00000000-0006-0000-0000-000027000000}">
      <text>
        <r>
          <rPr>
            <sz val="9"/>
            <rFont val="Times New Roman"/>
            <family val="1"/>
          </rPr>
          <t>Recursos gestionados no incorporados en el presupuesto (GESTIONADOS, indicando Valor y Fuente)</t>
        </r>
      </text>
    </comment>
    <comment ref="AK13" authorId="1" shapeId="0" xr:uid="{00000000-0006-0000-0000-000028000000}">
      <text>
        <r>
          <rPr>
            <sz val="9"/>
            <rFont val="Times New Roman"/>
            <family val="1"/>
          </rPr>
          <t>Recursos provenientes de las entidades descentralizadas</t>
        </r>
      </text>
    </comment>
    <comment ref="BF13" authorId="4" shapeId="0" xr:uid="{00000000-0006-0000-0000-000029000000}">
      <text>
        <r>
          <rPr>
            <sz val="9"/>
            <rFont val="Tahoma"/>
            <family val="2"/>
          </rPr>
          <t>Ejemplo: Proyectos de construcción de acueductos, alacantarillados, vías, entre otros.</t>
        </r>
      </text>
    </comment>
    <comment ref="AO17" authorId="5" shapeId="0" xr:uid="{00000000-0006-0000-0000-00002A000000}">
      <text>
        <r>
          <rPr>
            <b/>
            <sz val="9"/>
            <rFont val="Tahoma"/>
            <family val="2"/>
          </rPr>
          <t>ITA-ARCGIS03:</t>
        </r>
        <r>
          <rPr>
            <sz val="9"/>
            <rFont val="Tahoma"/>
            <family val="2"/>
          </rPr>
          <t xml:space="preserve">
Incluye personal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Ay J Callcenter</author>
    <author>USUARIO</author>
    <author>Usuario</author>
  </authors>
  <commentList>
    <comment ref="E8" authorId="0" shapeId="0" xr:uid="{00000000-0006-0000-0100-000001000000}">
      <text>
        <r>
          <rPr>
            <sz val="9"/>
            <rFont val="Tahoma"/>
            <family val="2"/>
          </rPr>
          <t>Dependencia: Nombre de la dependencia o entidad que presenta el plan de acción.</t>
        </r>
      </text>
    </comment>
    <comment ref="AF8" authorId="0" shapeId="0" xr:uid="{00000000-0006-0000-0100-000002000000}">
      <text>
        <r>
          <rPr>
            <sz val="9"/>
            <rFont val="Tahoma"/>
            <family val="2"/>
          </rPr>
          <t>Eje programático: Nombre de los ejes, componentes, retos, desafíos o líneas estratégicas del Plan de Desarrollo que condensan los principales objetivos.</t>
        </r>
      </text>
    </comment>
    <comment ref="AN8" authorId="0" shapeId="0" xr:uid="{00000000-0006-0000-0100-000003000000}">
      <text>
        <r>
          <rPr>
            <sz val="9"/>
            <rFont val="Tahoma"/>
            <family val="2"/>
          </rPr>
          <t xml:space="preserve">Vigencia: Es el año para el cual se formula el plan de acción. De aquí en adelante la información que se reporta corresponde a todo lo ejecutarse en dicho año.  </t>
        </r>
      </text>
    </comment>
    <comment ref="E9" authorId="0" shapeId="0" xr:uid="{00000000-0006-0000-0100-000004000000}">
      <text>
        <r>
          <rPr>
            <sz val="9"/>
            <rFont val="Tahoma"/>
            <family val="2"/>
          </rPr>
          <t>Tema: Corresponde a los temas abordados en cada eje programático. Ejemplo: Deportes, Salud para cerrar brechas, Servicios públicos eficientes, etc.</t>
        </r>
      </text>
    </comment>
    <comment ref="AF9" authorId="0" shapeId="0" xr:uid="{00000000-0006-0000-0100-000005000000}">
      <text>
        <r>
          <rPr>
            <sz val="9"/>
            <rFont val="Tahoma"/>
            <family val="2"/>
          </rPr>
          <t>Fecha de elaboración: Día, mes y año en la cual es diligenciado el formato.</t>
        </r>
      </text>
    </comment>
    <comment ref="E10" authorId="0" shapeId="0" xr:uid="{00000000-0006-0000-0100-000006000000}">
      <text>
        <r>
          <rPr>
            <sz val="9"/>
            <rFont val="Tahoma"/>
            <family val="2"/>
          </rPr>
          <t>Elaborado por: Nombre de la persona que diligencia el formato de formulación del plan de acción.</t>
        </r>
      </text>
    </comment>
    <comment ref="AF10" authorId="0" shapeId="0" xr:uid="{00000000-0006-0000-0100-000007000000}">
      <text>
        <r>
          <rPr>
            <sz val="9"/>
            <rFont val="Tahoma"/>
            <family val="2"/>
          </rPr>
          <t>Responsable: Corresponde a la persona que está a cargo de la dependencia o entidad.</t>
        </r>
      </text>
    </comment>
    <comment ref="C12" authorId="1" shapeId="0" xr:uid="{00000000-0006-0000-0100-000008000000}">
      <text>
        <r>
          <rPr>
            <sz val="9"/>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1" shapeId="0" xr:uid="{00000000-0006-0000-0100-000009000000}">
      <text>
        <r>
          <rPr>
            <sz val="9"/>
            <rFont val="Times New Roman"/>
            <family val="1"/>
          </rPr>
          <t>Tipo de Meta: Pueden ser de resultado o de producto. (Colocar R o P, según sea el caso). Adicionar el código de referencia de  la dependencia.</t>
        </r>
      </text>
    </comment>
    <comment ref="E12" authorId="1" shapeId="0" xr:uid="{00000000-0006-0000-0100-00000A000000}">
      <text>
        <r>
          <rPr>
            <sz val="9"/>
            <rFont val="Times New Roman"/>
            <family val="1"/>
          </rPr>
          <t xml:space="preserve">Indicador de la Meta PDD: Es una variable o relación entre variables que permite medir el avance en el logro de una meta esperada. </t>
        </r>
      </text>
    </comment>
    <comment ref="I12" authorId="2" shapeId="0" xr:uid="{00000000-0006-0000-0100-00000B000000}">
      <text>
        <r>
          <rPr>
            <sz val="9"/>
            <rFont val="Times New Roman"/>
            <family val="1"/>
          </rPr>
          <t>Código del programa: Consultar el Catálogo de productos de la MGA en el enlace: https://mgaayuda.dnp.gov.co/.</t>
        </r>
      </text>
    </comment>
    <comment ref="J12" authorId="1" shapeId="0" xr:uid="{00000000-0006-0000-0100-00000C000000}">
      <text>
        <r>
          <rPr>
            <sz val="9"/>
            <rFont val="Times New Roman"/>
            <family val="1"/>
          </rPr>
          <t>Nombre del programa según el Catálogo de productos de la MGA: Consultar el Catálogo de productos de la MGA en el enlace: https://mgaayuda.dnp.gov.co/</t>
        </r>
      </text>
    </comment>
    <comment ref="K12" authorId="2" shapeId="0" xr:uid="{00000000-0006-0000-0100-00000D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L12" authorId="2" shapeId="0" xr:uid="{00000000-0006-0000-0100-00000E000000}">
      <text>
        <r>
          <rPr>
            <sz val="9"/>
            <rFont val="Times New Roman"/>
            <family val="1"/>
          </rPr>
          <t>Nombre del Producto según el Catálogo de Productos de la MGA: Corresponde al producto asociado a un programa dentro del catálogo de productos de la MGA.</t>
        </r>
      </text>
    </comment>
    <comment ref="M12" authorId="3" shapeId="0" xr:uid="{00000000-0006-0000-0100-00000F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N12" authorId="3" shapeId="0" xr:uid="{00000000-0006-0000-0100-000010000000}">
      <text>
        <r>
          <rPr>
            <sz val="9"/>
            <rFont val="Times New Roman"/>
            <family val="1"/>
          </rPr>
          <t>Nombre del Indicador de Producto según el Catálogo de Productos de la MGA: Es el indicador relacionado al nombre del producto escogido en el catálogo de productos de la MGA.</t>
        </r>
      </text>
    </comment>
    <comment ref="O12" authorId="1" shapeId="0" xr:uid="{00000000-0006-0000-0100-000011000000}">
      <text>
        <r>
          <rPr>
            <sz val="9"/>
            <rFont val="Times New Roman"/>
            <family val="1"/>
          </rPr>
          <t xml:space="preserve">Cronograma para el cumplimiento de la meta PDD: En cada casilla se debe sombrear el tiempo de duración de la meta (cuándo empieza y cuándo termina). </t>
        </r>
      </text>
    </comment>
    <comment ref="AA12" authorId="1" shapeId="0" xr:uid="{00000000-0006-0000-0100-000012000000}">
      <text>
        <r>
          <rPr>
            <sz val="9"/>
            <rFont val="Times New Roman"/>
            <family val="1"/>
          </rPr>
          <t>Asignación presupuestal Meta PDD: Corresponde al valor asignado dentro del presupuesto de inversiones de la vigencia para ejecutar la meta, a través de las diferentes fuentes de financiación</t>
        </r>
      </text>
    </comment>
    <comment ref="AL12" authorId="1" shapeId="0" xr:uid="{00000000-0006-0000-0100-000013000000}">
      <text>
        <r>
          <rPr>
            <sz val="9"/>
            <rFont val="Times New Roman"/>
            <family val="1"/>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M12" authorId="1" shapeId="0" xr:uid="{00000000-0006-0000-0100-000014000000}">
      <text>
        <r>
          <rPr>
            <sz val="9"/>
            <rFont val="Times New Roman"/>
            <family val="1"/>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N12" authorId="1" shapeId="0" xr:uid="{00000000-0006-0000-0100-000015000000}">
      <text>
        <r>
          <rPr>
            <sz val="9"/>
            <rFont val="Times New Roman"/>
            <family val="1"/>
          </rPr>
          <t>Meta(s) Proyecto(s)/Acción(es): Valores absolutos, porcentajes o índices que se alcanzarán con la ejecución del proyecto o acción durante la vigencia del plan de acción (un año). No debe confundirse con las metas del plan de desarrollo (Metas de Resultado y de Producto).</t>
        </r>
      </text>
    </comment>
    <comment ref="AO12" authorId="1" shapeId="0" xr:uid="{00000000-0006-0000-0100-000016000000}">
      <text>
        <r>
          <rPr>
            <sz val="9"/>
            <rFont val="Times New Roman"/>
            <family val="1"/>
          </rPr>
          <t>Valor Proyecto(s)/Acción(es): Corresponde al valor asignado al proyecto o ejecución de una acción.</t>
        </r>
      </text>
    </comment>
    <comment ref="AP12" authorId="1" shapeId="0" xr:uid="{00000000-0006-0000-0100-000017000000}">
      <text>
        <r>
          <rPr>
            <sz val="9"/>
            <rFont val="Times New Roman"/>
            <family val="1"/>
          </rPr>
          <t>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17 (Asignación presupuestal Meta PDD –Total Inversión).</t>
        </r>
        <r>
          <rPr>
            <sz val="9"/>
            <rFont val="Tahoma"/>
            <family val="2"/>
          </rPr>
          <t xml:space="preserve"> </t>
        </r>
      </text>
    </comment>
    <comment ref="AQ12" authorId="1" shapeId="0" xr:uid="{00000000-0006-0000-0100-000018000000}">
      <text>
        <r>
          <rPr>
            <sz val="9"/>
            <rFont val="Times New Roman"/>
            <family val="1"/>
          </rPr>
          <t>Actividades propuestas proyecto(s) y/o acción (es): En esta columna se registran los pasos, etapas, tareas secuenciales que deben cumplirse dentro del proyecto o acción identificados.</t>
        </r>
      </text>
    </comment>
    <comment ref="AR12" authorId="1" shapeId="0" xr:uid="{00000000-0006-0000-0100-000019000000}">
      <text>
        <r>
          <rPr>
            <sz val="9"/>
            <rFont val="Times New Roman"/>
            <family val="1"/>
          </rPr>
          <t>Observaciones: En esta columna se coloca cualquier observación que se estime conveniente realizar en cuanto al proyecto, o a las metas.</t>
        </r>
      </text>
    </comment>
    <comment ref="AS12" authorId="4" shapeId="0" xr:uid="{00000000-0006-0000-0100-00001A000000}">
      <text>
        <r>
          <rPr>
            <sz val="9"/>
            <rFont val="Times New Roman"/>
            <family val="1"/>
          </rPr>
          <t>Grupo poblacional beneficiado: Es el grupo de personas impactadas con la ejecución de la meta.</t>
        </r>
      </text>
    </comment>
    <comment ref="E13" authorId="1" shapeId="0" xr:uid="{00000000-0006-0000-0100-00001B000000}">
      <text>
        <r>
          <rPr>
            <sz val="9"/>
            <rFont val="Times New Roman"/>
            <family val="1"/>
          </rPr>
          <t>En esta columna se coloca el nombre del indicador a través del cual se va a medir la meta, ya sea de resultado o de producto (aprobado en el documento del plan de desarrollo).</t>
        </r>
      </text>
    </comment>
    <comment ref="F13" authorId="1" shapeId="0" xr:uid="{00000000-0006-0000-0100-00001C000000}">
      <text>
        <r>
          <rPr>
            <sz val="9"/>
            <rFont val="Times New Roman"/>
            <family val="1"/>
          </rPr>
          <t>Unidad de medida del indicador de producto según el Catálogo de Productos de la MGA: Es la unidad de medida establecida en el catálogo de la MGA.</t>
        </r>
      </text>
    </comment>
    <comment ref="G13" authorId="1" shapeId="0" xr:uid="{00000000-0006-0000-0100-00001D000000}">
      <text>
        <r>
          <rPr>
            <sz val="9"/>
            <rFont val="Times New Roman"/>
            <family val="1"/>
          </rPr>
          <t xml:space="preserve">Vr. Inicial: es el valor del indicador al comenzar la vigencia en la que se diligencia el plan de acción. </t>
        </r>
      </text>
    </comment>
    <comment ref="H13" authorId="1" shapeId="0" xr:uid="{00000000-0006-0000-0100-00001E000000}">
      <text>
        <r>
          <rPr>
            <sz val="9"/>
            <rFont val="Times New Roman"/>
            <family val="1"/>
          </rPr>
          <t>Vr. Final: es el valor del indicador que se espera alcanzar al final de la vigencia.</t>
        </r>
      </text>
    </comment>
    <comment ref="AA13" authorId="1" shapeId="0" xr:uid="{00000000-0006-0000-0100-00001F000000}">
      <text>
        <r>
          <rPr>
            <sz val="9"/>
            <rFont val="Times New Roman"/>
            <family val="1"/>
          </rPr>
          <t xml:space="preserve">Recursos propios de ingresos corrientes de libre destinación </t>
        </r>
      </text>
    </comment>
    <comment ref="AB13" authorId="1" shapeId="0" xr:uid="{00000000-0006-0000-0100-000020000000}">
      <text>
        <r>
          <rPr>
            <sz val="9"/>
            <rFont val="Times New Roman"/>
            <family val="1"/>
          </rPr>
          <t xml:space="preserve">Recursos propios de destinación específica </t>
        </r>
      </text>
    </comment>
    <comment ref="AC13" authorId="1" shapeId="0" xr:uid="{00000000-0006-0000-0100-000021000000}">
      <text>
        <r>
          <rPr>
            <sz val="9"/>
            <rFont val="Times New Roman"/>
            <family val="1"/>
          </rPr>
          <t xml:space="preserve">Sistema General de Participaciones </t>
        </r>
      </text>
    </comment>
    <comment ref="AD13" authorId="1" shapeId="0" xr:uid="{00000000-0006-0000-0100-000022000000}">
      <text>
        <r>
          <rPr>
            <sz val="9"/>
            <rFont val="Times New Roman"/>
            <family val="1"/>
          </rPr>
          <t xml:space="preserve">Sistema General de Regalías </t>
        </r>
      </text>
    </comment>
    <comment ref="AE13" authorId="1" shapeId="0" xr:uid="{00000000-0006-0000-0100-000023000000}">
      <text>
        <r>
          <rPr>
            <sz val="9"/>
            <rFont val="Times New Roman"/>
            <family val="1"/>
          </rPr>
          <t xml:space="preserve">Recursos de cofinanciación </t>
        </r>
      </text>
    </comment>
    <comment ref="AF13" authorId="1" shapeId="0" xr:uid="{00000000-0006-0000-0100-000024000000}">
      <text>
        <r>
          <rPr>
            <sz val="9"/>
            <rFont val="Times New Roman"/>
            <family val="1"/>
          </rPr>
          <t xml:space="preserve">Recursos del Crédito </t>
        </r>
      </text>
    </comment>
    <comment ref="AG13" authorId="1" shapeId="0" xr:uid="{00000000-0006-0000-0100-000025000000}">
      <text>
        <r>
          <rPr>
            <sz val="9"/>
            <rFont val="Times New Roman"/>
            <family val="1"/>
          </rPr>
          <t>Recursos provenientes de otras fuentes incorporados en el presupuesto</t>
        </r>
      </text>
    </comment>
    <comment ref="AH13" authorId="1" shapeId="0" xr:uid="{00000000-0006-0000-0100-000026000000}">
      <text>
        <r>
          <rPr>
            <sz val="9"/>
            <rFont val="Times New Roman"/>
            <family val="1"/>
          </rPr>
          <t xml:space="preserve">Suma de la inversión </t>
        </r>
      </text>
    </comment>
    <comment ref="AI13" authorId="1" shapeId="0" xr:uid="{00000000-0006-0000-0100-000027000000}">
      <text>
        <r>
          <rPr>
            <sz val="9"/>
            <rFont val="Times New Roman"/>
            <family val="1"/>
          </rPr>
          <t>Recursos gestionados no incorporados en el presupuesto (GESTIONADOS, indicando Valor y Fuente)</t>
        </r>
      </text>
    </comment>
    <comment ref="AK13" authorId="1" shapeId="0" xr:uid="{00000000-0006-0000-0100-000028000000}">
      <text>
        <r>
          <rPr>
            <sz val="9"/>
            <rFont val="Times New Roman"/>
            <family val="1"/>
          </rPr>
          <t>Recursos provenientes de las entidades descentralizadas</t>
        </r>
      </text>
    </comment>
    <comment ref="BF13" authorId="4" shapeId="0" xr:uid="{00000000-0006-0000-0100-000029000000}">
      <text>
        <r>
          <rPr>
            <sz val="9"/>
            <rFont val="Tahoma"/>
            <family val="2"/>
          </rPr>
          <t>Ejemplo: Proyectos de construcción de acueductos, alacantarillados, vías, entre otros.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Ay J Callcenter</author>
    <author>USUARIO</author>
    <author>Usuario</author>
  </authors>
  <commentList>
    <comment ref="E8" authorId="0" shapeId="0" xr:uid="{00000000-0006-0000-0200-000001000000}">
      <text>
        <r>
          <rPr>
            <sz val="9"/>
            <rFont val="Tahoma"/>
            <family val="2"/>
          </rPr>
          <t>Dependencia: Nombre de la dependencia o entidad que presenta el plan de acción.</t>
        </r>
      </text>
    </comment>
    <comment ref="AF8" authorId="0" shapeId="0" xr:uid="{00000000-0006-0000-0200-000002000000}">
      <text>
        <r>
          <rPr>
            <sz val="9"/>
            <rFont val="Tahoma"/>
            <family val="2"/>
          </rPr>
          <t>Eje programático: Nombre de los ejes, componentes, retos, desafíos o líneas estratégicas del Plan de Desarrollo que condensan los principales objetivos.</t>
        </r>
      </text>
    </comment>
    <comment ref="AN8" authorId="0" shapeId="0" xr:uid="{00000000-0006-0000-0200-000003000000}">
      <text>
        <r>
          <rPr>
            <sz val="9"/>
            <rFont val="Tahoma"/>
            <family val="2"/>
          </rPr>
          <t xml:space="preserve">Vigencia: Es el año para el cual se formula el plan de acción. De aquí en adelante la información que se reporta corresponde a todo lo ejecutarse en dicho año.  </t>
        </r>
      </text>
    </comment>
    <comment ref="E9" authorId="0" shapeId="0" xr:uid="{00000000-0006-0000-0200-000004000000}">
      <text>
        <r>
          <rPr>
            <sz val="9"/>
            <rFont val="Tahoma"/>
            <family val="2"/>
          </rPr>
          <t>Tema: Corresponde a los temas abordados en cada eje programático. Ejemplo: Deportes, Salud para cerrar brechas, Servicios públicos eficientes, etc.</t>
        </r>
      </text>
    </comment>
    <comment ref="AF9" authorId="0" shapeId="0" xr:uid="{00000000-0006-0000-0200-000005000000}">
      <text>
        <r>
          <rPr>
            <sz val="9"/>
            <rFont val="Tahoma"/>
            <family val="2"/>
          </rPr>
          <t>Fecha de elaboración: Día, mes y año en la cual es diligenciado el formato.</t>
        </r>
      </text>
    </comment>
    <comment ref="E10" authorId="0" shapeId="0" xr:uid="{00000000-0006-0000-0200-000006000000}">
      <text>
        <r>
          <rPr>
            <sz val="9"/>
            <rFont val="Tahoma"/>
            <family val="2"/>
          </rPr>
          <t>Elaborado por: Nombre de la persona que diligencia el formato de formulación del plan de acción.</t>
        </r>
      </text>
    </comment>
    <comment ref="AF10" authorId="0" shapeId="0" xr:uid="{00000000-0006-0000-0200-000007000000}">
      <text>
        <r>
          <rPr>
            <sz val="9"/>
            <rFont val="Tahoma"/>
            <family val="2"/>
          </rPr>
          <t>Responsable: Corresponde a la persona que está a cargo de la dependencia o entidad.</t>
        </r>
      </text>
    </comment>
    <comment ref="C12" authorId="1" shapeId="0" xr:uid="{00000000-0006-0000-0200-000008000000}">
      <text>
        <r>
          <rPr>
            <sz val="9"/>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1" shapeId="0" xr:uid="{00000000-0006-0000-0200-000009000000}">
      <text>
        <r>
          <rPr>
            <sz val="9"/>
            <rFont val="Times New Roman"/>
            <family val="1"/>
          </rPr>
          <t>Tipo de Meta: Pueden ser de resultado o de producto. (Colocar R o P, según sea el caso). Adicionar el código de referencia de  la dependencia.</t>
        </r>
      </text>
    </comment>
    <comment ref="E12" authorId="1" shapeId="0" xr:uid="{00000000-0006-0000-0200-00000A000000}">
      <text>
        <r>
          <rPr>
            <sz val="9"/>
            <rFont val="Times New Roman"/>
            <family val="1"/>
          </rPr>
          <t xml:space="preserve">Indicador de la Meta PDD: Es una variable o relación entre variables que permite medir el avance en el logro de una meta esperada. </t>
        </r>
      </text>
    </comment>
    <comment ref="I12" authorId="2" shapeId="0" xr:uid="{00000000-0006-0000-0200-00000B000000}">
      <text>
        <r>
          <rPr>
            <sz val="9"/>
            <rFont val="Times New Roman"/>
            <family val="1"/>
          </rPr>
          <t>Código del programa: Consultar el Catálogo de productos de la MGA en el enlace: https://mgaayuda.dnp.gov.co/.</t>
        </r>
      </text>
    </comment>
    <comment ref="J12" authorId="1" shapeId="0" xr:uid="{00000000-0006-0000-0200-00000C000000}">
      <text>
        <r>
          <rPr>
            <sz val="9"/>
            <rFont val="Times New Roman"/>
            <family val="1"/>
          </rPr>
          <t>Nombre del programa según el Catálogo de productos de la MGA: Consultar el Catálogo de productos de la MGA en el enlace: https://mgaayuda.dnp.gov.co/</t>
        </r>
      </text>
    </comment>
    <comment ref="K12" authorId="2" shapeId="0" xr:uid="{00000000-0006-0000-0200-00000D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L12" authorId="2" shapeId="0" xr:uid="{00000000-0006-0000-0200-00000E000000}">
      <text>
        <r>
          <rPr>
            <sz val="9"/>
            <rFont val="Times New Roman"/>
            <family val="1"/>
          </rPr>
          <t>Nombre del Producto según el Catálogo de Productos de la MGA: Corresponde al producto asociado a un programa dentro del catálogo de productos de la MGA.</t>
        </r>
      </text>
    </comment>
    <comment ref="M12" authorId="3" shapeId="0" xr:uid="{00000000-0006-0000-0200-00000F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N12" authorId="3" shapeId="0" xr:uid="{00000000-0006-0000-0200-000010000000}">
      <text>
        <r>
          <rPr>
            <sz val="9"/>
            <rFont val="Times New Roman"/>
            <family val="1"/>
          </rPr>
          <t>Nombre del Indicador de Producto según el Catálogo de Productos de la MGA: Es el indicador relacionado al nombre del producto escogido en el catálogo de productos de la MGA.</t>
        </r>
      </text>
    </comment>
    <comment ref="O12" authorId="1" shapeId="0" xr:uid="{00000000-0006-0000-0200-000011000000}">
      <text>
        <r>
          <rPr>
            <sz val="9"/>
            <rFont val="Times New Roman"/>
            <family val="1"/>
          </rPr>
          <t xml:space="preserve">Cronograma para el cumplimiento de la meta PDD: En cada casilla se debe sombrear el tiempo de duración de la meta (cuándo empieza y cuándo termina). </t>
        </r>
      </text>
    </comment>
    <comment ref="AA12" authorId="1" shapeId="0" xr:uid="{00000000-0006-0000-0200-000012000000}">
      <text>
        <r>
          <rPr>
            <sz val="9"/>
            <rFont val="Times New Roman"/>
            <family val="1"/>
          </rPr>
          <t>Asignación presupuestal Meta PDD: Corresponde al valor asignado dentro del presupuesto de inversiones de la vigencia para ejecutar la meta, a través de las diferentes fuentes de financiación</t>
        </r>
      </text>
    </comment>
    <comment ref="AL12" authorId="1" shapeId="0" xr:uid="{00000000-0006-0000-0200-000013000000}">
      <text>
        <r>
          <rPr>
            <sz val="9"/>
            <rFont val="Times New Roman"/>
            <family val="1"/>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M12" authorId="1" shapeId="0" xr:uid="{00000000-0006-0000-0200-000014000000}">
      <text>
        <r>
          <rPr>
            <sz val="9"/>
            <rFont val="Times New Roman"/>
            <family val="1"/>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N12" authorId="1" shapeId="0" xr:uid="{00000000-0006-0000-0200-000015000000}">
      <text>
        <r>
          <rPr>
            <sz val="9"/>
            <rFont val="Times New Roman"/>
            <family val="1"/>
          </rPr>
          <t>Meta(s) Proyecto(s)/Acción(es): Valores absolutos, porcentajes o índices que se alcanzarán con la ejecución del proyecto o acción durante la vigencia del plan de acción (un año). No debe confundirse con las metas del plan de desarrollo (Metas de Resultado y de Producto).</t>
        </r>
      </text>
    </comment>
    <comment ref="AO12" authorId="1" shapeId="0" xr:uid="{00000000-0006-0000-0200-000016000000}">
      <text>
        <r>
          <rPr>
            <sz val="9"/>
            <rFont val="Times New Roman"/>
            <family val="1"/>
          </rPr>
          <t>Valor Proyecto(s)/Acción(es): Corresponde al valor asignado al proyecto o ejecución de una acción.</t>
        </r>
      </text>
    </comment>
    <comment ref="AP12" authorId="1" shapeId="0" xr:uid="{00000000-0006-0000-0200-000017000000}">
      <text>
        <r>
          <rPr>
            <sz val="9"/>
            <rFont val="Times New Roman"/>
            <family val="1"/>
          </rPr>
          <t>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17 (Asignación presupuestal Meta PDD –Total Inversión).</t>
        </r>
        <r>
          <rPr>
            <sz val="9"/>
            <rFont val="Tahoma"/>
            <family val="2"/>
          </rPr>
          <t xml:space="preserve"> </t>
        </r>
      </text>
    </comment>
    <comment ref="AQ12" authorId="1" shapeId="0" xr:uid="{00000000-0006-0000-0200-000018000000}">
      <text>
        <r>
          <rPr>
            <sz val="9"/>
            <rFont val="Times New Roman"/>
            <family val="1"/>
          </rPr>
          <t>Actividades propuestas proyecto(s) y/o acción (es): En esta columna se registran los pasos, etapas, tareas secuenciales que deben cumplirse dentro del proyecto o acción identificados.</t>
        </r>
      </text>
    </comment>
    <comment ref="AR12" authorId="1" shapeId="0" xr:uid="{00000000-0006-0000-0200-000019000000}">
      <text>
        <r>
          <rPr>
            <sz val="9"/>
            <rFont val="Times New Roman"/>
            <family val="1"/>
          </rPr>
          <t>Observaciones: En esta columna se coloca cualquier observación que se estime conveniente realizar en cuanto al proyecto, o a las metas.</t>
        </r>
      </text>
    </comment>
    <comment ref="AS12" authorId="4" shapeId="0" xr:uid="{00000000-0006-0000-0200-00001A000000}">
      <text>
        <r>
          <rPr>
            <sz val="9"/>
            <rFont val="Times New Roman"/>
            <family val="1"/>
          </rPr>
          <t>Grupo poblacional beneficiado: Es el grupo de personas impactadas con la ejecución de la meta.</t>
        </r>
      </text>
    </comment>
    <comment ref="E13" authorId="1" shapeId="0" xr:uid="{00000000-0006-0000-0200-00001B000000}">
      <text>
        <r>
          <rPr>
            <sz val="9"/>
            <rFont val="Times New Roman"/>
            <family val="1"/>
          </rPr>
          <t>En esta columna se coloca el nombre del indicador a través del cual se va a medir la meta, ya sea de resultado o de producto (aprobado en el documento del plan de desarrollo).</t>
        </r>
      </text>
    </comment>
    <comment ref="F13" authorId="1" shapeId="0" xr:uid="{00000000-0006-0000-0200-00001C000000}">
      <text>
        <r>
          <rPr>
            <sz val="9"/>
            <rFont val="Times New Roman"/>
            <family val="1"/>
          </rPr>
          <t>Unidad de medida del indicador de producto según el Catálogo de Productos de la MGA: Es la unidad de medida establecida en el catálogo de la MGA.</t>
        </r>
      </text>
    </comment>
    <comment ref="G13" authorId="1" shapeId="0" xr:uid="{00000000-0006-0000-0200-00001D000000}">
      <text>
        <r>
          <rPr>
            <sz val="9"/>
            <rFont val="Times New Roman"/>
            <family val="1"/>
          </rPr>
          <t xml:space="preserve">Vr. Inicial: es el valor del indicador al comenzar la vigencia en la que se diligencia el plan de acción. </t>
        </r>
      </text>
    </comment>
    <comment ref="H13" authorId="1" shapeId="0" xr:uid="{00000000-0006-0000-0200-00001E000000}">
      <text>
        <r>
          <rPr>
            <sz val="9"/>
            <rFont val="Times New Roman"/>
            <family val="1"/>
          </rPr>
          <t>Vr. Final: es el valor del indicador que se espera alcanzar al final de la vigencia.</t>
        </r>
      </text>
    </comment>
    <comment ref="AA13" authorId="1" shapeId="0" xr:uid="{00000000-0006-0000-0200-00001F000000}">
      <text>
        <r>
          <rPr>
            <sz val="9"/>
            <rFont val="Times New Roman"/>
            <family val="1"/>
          </rPr>
          <t xml:space="preserve">Recursos propios de ingresos corrientes de libre destinación </t>
        </r>
      </text>
    </comment>
    <comment ref="AB13" authorId="1" shapeId="0" xr:uid="{00000000-0006-0000-0200-000020000000}">
      <text>
        <r>
          <rPr>
            <sz val="9"/>
            <rFont val="Times New Roman"/>
            <family val="1"/>
          </rPr>
          <t xml:space="preserve">Recursos propios de destinación específica </t>
        </r>
      </text>
    </comment>
    <comment ref="AC13" authorId="1" shapeId="0" xr:uid="{00000000-0006-0000-0200-000021000000}">
      <text>
        <r>
          <rPr>
            <sz val="9"/>
            <rFont val="Times New Roman"/>
            <family val="1"/>
          </rPr>
          <t xml:space="preserve">Sistema General de Participaciones </t>
        </r>
      </text>
    </comment>
    <comment ref="AD13" authorId="1" shapeId="0" xr:uid="{00000000-0006-0000-0200-000022000000}">
      <text>
        <r>
          <rPr>
            <sz val="9"/>
            <rFont val="Times New Roman"/>
            <family val="1"/>
          </rPr>
          <t xml:space="preserve">Sistema General de Regalías </t>
        </r>
      </text>
    </comment>
    <comment ref="AE13" authorId="1" shapeId="0" xr:uid="{00000000-0006-0000-0200-000023000000}">
      <text>
        <r>
          <rPr>
            <sz val="9"/>
            <rFont val="Times New Roman"/>
            <family val="1"/>
          </rPr>
          <t xml:space="preserve">Recursos de cofinanciación </t>
        </r>
      </text>
    </comment>
    <comment ref="AF13" authorId="1" shapeId="0" xr:uid="{00000000-0006-0000-0200-000024000000}">
      <text>
        <r>
          <rPr>
            <sz val="9"/>
            <rFont val="Times New Roman"/>
            <family val="1"/>
          </rPr>
          <t xml:space="preserve">Recursos del Crédito </t>
        </r>
      </text>
    </comment>
    <comment ref="AG13" authorId="1" shapeId="0" xr:uid="{00000000-0006-0000-0200-000025000000}">
      <text>
        <r>
          <rPr>
            <sz val="9"/>
            <rFont val="Times New Roman"/>
            <family val="1"/>
          </rPr>
          <t>Recursos provenientes de otras fuentes incorporados en el presupuesto</t>
        </r>
      </text>
    </comment>
    <comment ref="AH13" authorId="1" shapeId="0" xr:uid="{00000000-0006-0000-0200-000026000000}">
      <text>
        <r>
          <rPr>
            <sz val="9"/>
            <rFont val="Times New Roman"/>
            <family val="1"/>
          </rPr>
          <t xml:space="preserve">Suma de la inversión </t>
        </r>
      </text>
    </comment>
    <comment ref="AI13" authorId="1" shapeId="0" xr:uid="{00000000-0006-0000-0200-000027000000}">
      <text>
        <r>
          <rPr>
            <sz val="9"/>
            <rFont val="Times New Roman"/>
            <family val="1"/>
          </rPr>
          <t>Recursos gestionados no incorporados en el presupuesto (GESTIONADOS, indicando Valor y Fuente)</t>
        </r>
      </text>
    </comment>
    <comment ref="AK13" authorId="1" shapeId="0" xr:uid="{00000000-0006-0000-0200-000028000000}">
      <text>
        <r>
          <rPr>
            <sz val="9"/>
            <rFont val="Times New Roman"/>
            <family val="1"/>
          </rPr>
          <t>Recursos provenientes de las entidades descentralizadas</t>
        </r>
      </text>
    </comment>
    <comment ref="BF13" authorId="4" shapeId="0" xr:uid="{00000000-0006-0000-0200-000029000000}">
      <text>
        <r>
          <rPr>
            <sz val="9"/>
            <rFont val="Tahoma"/>
            <family val="2"/>
          </rPr>
          <t>Ejemplo: Proyectos de construcción de acueductos, alacantarillados, vías, entre otros.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 de Windows</author>
    <author>Jose</author>
    <author>Ay J Callcenter</author>
    <author>USUARIO</author>
    <author>Usuario</author>
    <author>ITA-ARCGIS03</author>
  </authors>
  <commentList>
    <comment ref="E8" authorId="0" shapeId="0" xr:uid="{00000000-0006-0000-0300-000001000000}">
      <text>
        <r>
          <rPr>
            <sz val="9"/>
            <rFont val="Tahoma"/>
            <family val="2"/>
          </rPr>
          <t>Dependencia: Nombre de la dependencia o entidad que presenta el plan de acción.</t>
        </r>
      </text>
    </comment>
    <comment ref="AF8" authorId="0" shapeId="0" xr:uid="{00000000-0006-0000-0300-000002000000}">
      <text>
        <r>
          <rPr>
            <sz val="9"/>
            <rFont val="Tahoma"/>
            <family val="2"/>
          </rPr>
          <t>Eje programático: Nombre de los ejes, componentes, retos, desafíos o líneas estratégicas del Plan de Desarrollo que condensan los principales objetivos.</t>
        </r>
      </text>
    </comment>
    <comment ref="AN8" authorId="0" shapeId="0" xr:uid="{00000000-0006-0000-0300-000003000000}">
      <text>
        <r>
          <rPr>
            <sz val="9"/>
            <rFont val="Tahoma"/>
            <family val="2"/>
          </rPr>
          <t xml:space="preserve">Vigencia: Es el año para el cual se formula el plan de acción. De aquí en adelante la información que se reporta corresponde a todo lo ejecutarse en dicho año.  </t>
        </r>
      </text>
    </comment>
    <comment ref="E9" authorId="0" shapeId="0" xr:uid="{00000000-0006-0000-0300-000004000000}">
      <text>
        <r>
          <rPr>
            <sz val="9"/>
            <rFont val="Tahoma"/>
            <family val="2"/>
          </rPr>
          <t>Tema: Corresponde a los temas abordados en cada eje programático. Ejemplo: Deportes, Salud para cerrar brechas, Servicios públicos eficientes, etc.</t>
        </r>
      </text>
    </comment>
    <comment ref="AF9" authorId="0" shapeId="0" xr:uid="{00000000-0006-0000-0300-000005000000}">
      <text>
        <r>
          <rPr>
            <sz val="9"/>
            <rFont val="Tahoma"/>
            <family val="2"/>
          </rPr>
          <t>Fecha de elaboración: Día, mes y año en la cual es diligenciado el formato.</t>
        </r>
      </text>
    </comment>
    <comment ref="E10" authorId="0" shapeId="0" xr:uid="{00000000-0006-0000-0300-000006000000}">
      <text>
        <r>
          <rPr>
            <sz val="9"/>
            <rFont val="Tahoma"/>
            <family val="2"/>
          </rPr>
          <t>Elaborado por: Nombre de la persona que diligencia el formato de formulación del plan de acción.</t>
        </r>
      </text>
    </comment>
    <comment ref="AF10" authorId="0" shapeId="0" xr:uid="{00000000-0006-0000-0300-000007000000}">
      <text>
        <r>
          <rPr>
            <sz val="9"/>
            <rFont val="Tahoma"/>
            <family val="2"/>
          </rPr>
          <t>Responsable: Corresponde a la persona que está a cargo de la dependencia o entidad.</t>
        </r>
      </text>
    </comment>
    <comment ref="C12" authorId="1" shapeId="0" xr:uid="{00000000-0006-0000-0300-000008000000}">
      <text>
        <r>
          <rPr>
            <sz val="9"/>
            <rFont val="Times New Roman"/>
            <family val="1"/>
          </rPr>
          <t>Meta PDD: Es un propósito medible para poder llegar al objetivo, es la cuantificación del objetivo que se pretende alcanzar en un tiempo señalado (un año). No debe confundirse con las metas concebidas para todo el período de gobierno. Las metas a colocar son las programadas para la vigencia en la cual se diligencia el formato.</t>
        </r>
      </text>
    </comment>
    <comment ref="D12" authorId="1" shapeId="0" xr:uid="{00000000-0006-0000-0300-000009000000}">
      <text>
        <r>
          <rPr>
            <sz val="9"/>
            <rFont val="Times New Roman"/>
            <family val="1"/>
          </rPr>
          <t>Tipo de Meta: Pueden ser de resultado o de producto. (Colocar R o P, según sea el caso). Adicionar el código de referencia de  la dependencia.</t>
        </r>
      </text>
    </comment>
    <comment ref="E12" authorId="1" shapeId="0" xr:uid="{00000000-0006-0000-0300-00000A000000}">
      <text>
        <r>
          <rPr>
            <sz val="9"/>
            <rFont val="Times New Roman"/>
            <family val="1"/>
          </rPr>
          <t xml:space="preserve">Indicador de la Meta PDD: Es una variable o relación entre variables que permite medir el avance en el logro de una meta esperada. </t>
        </r>
      </text>
    </comment>
    <comment ref="I12" authorId="2" shapeId="0" xr:uid="{00000000-0006-0000-0300-00000B000000}">
      <text>
        <r>
          <rPr>
            <sz val="9"/>
            <rFont val="Times New Roman"/>
            <family val="1"/>
          </rPr>
          <t>Código del programa: Consultar el Catálogo de productos de la MGA en el enlace: https://mgaayuda.dnp.gov.co/.</t>
        </r>
      </text>
    </comment>
    <comment ref="J12" authorId="1" shapeId="0" xr:uid="{00000000-0006-0000-0300-00000C000000}">
      <text>
        <r>
          <rPr>
            <sz val="9"/>
            <rFont val="Times New Roman"/>
            <family val="1"/>
          </rPr>
          <t>Nombre del programa según el Catálogo de productos de la MGA: Consultar el Catálogo de productos de la MGA en el enlace: https://mgaayuda.dnp.gov.co/</t>
        </r>
      </text>
    </comment>
    <comment ref="K12" authorId="2" shapeId="0" xr:uid="{00000000-0006-0000-0300-00000D000000}">
      <text>
        <r>
          <rPr>
            <sz val="9"/>
            <rFont val="Times New Roman"/>
            <family val="1"/>
          </rPr>
          <t>Código del Producto según el Catálogo de Productos de la MGA: Es el Código definido para cada producto dentro del Catálogo de Productos Territorializado de la MGA, asociado a un sector específico.</t>
        </r>
      </text>
    </comment>
    <comment ref="L12" authorId="2" shapeId="0" xr:uid="{00000000-0006-0000-0300-00000E000000}">
      <text>
        <r>
          <rPr>
            <sz val="9"/>
            <rFont val="Times New Roman"/>
            <family val="1"/>
          </rPr>
          <t>Nombre del Producto según el Catálogo de Productos de la MGA: Corresponde al producto asociado a un programa dentro del catálogo de productos de la MGA.</t>
        </r>
      </text>
    </comment>
    <comment ref="M12" authorId="3" shapeId="0" xr:uid="{00000000-0006-0000-0300-00000F000000}">
      <text>
        <r>
          <rPr>
            <sz val="9"/>
            <rFont val="Times New Roman"/>
            <family val="1"/>
          </rPr>
          <t>Código del indicador de Producto según el Catálogo de Productos de la MGA: Corresponde al código definido para cada indicador de producto dentro del Catálogo de Productos Territorializado de la MGA, asociado a un sector específico.</t>
        </r>
      </text>
    </comment>
    <comment ref="N12" authorId="3" shapeId="0" xr:uid="{00000000-0006-0000-0300-000010000000}">
      <text>
        <r>
          <rPr>
            <sz val="9"/>
            <rFont val="Times New Roman"/>
            <family val="1"/>
          </rPr>
          <t>Nombre del Indicador de Producto según el Catálogo de Productos de la MGA: Es el indicador relacionado al nombre del producto escogido en el catálogo de productos de la MGA.</t>
        </r>
      </text>
    </comment>
    <comment ref="O12" authorId="1" shapeId="0" xr:uid="{00000000-0006-0000-0300-000011000000}">
      <text>
        <r>
          <rPr>
            <sz val="9"/>
            <rFont val="Times New Roman"/>
            <family val="1"/>
          </rPr>
          <t xml:space="preserve">Cronograma para el cumplimiento de la meta PDD: En cada casilla se debe sombrear el tiempo de duración de la meta (cuándo empieza y cuándo termina). </t>
        </r>
      </text>
    </comment>
    <comment ref="AA12" authorId="1" shapeId="0" xr:uid="{00000000-0006-0000-0300-000012000000}">
      <text>
        <r>
          <rPr>
            <sz val="9"/>
            <rFont val="Times New Roman"/>
            <family val="1"/>
          </rPr>
          <t>Asignación presupuestal Meta PDD: Corresponde al valor asignado dentro del presupuesto de inversiones de la vigencia para ejecutar la meta, a través de las diferentes fuentes de financiación</t>
        </r>
      </text>
    </comment>
    <comment ref="AL12" authorId="1" shapeId="0" xr:uid="{00000000-0006-0000-0300-000013000000}">
      <text>
        <r>
          <rPr>
            <sz val="9"/>
            <rFont val="Times New Roman"/>
            <family val="1"/>
          </rPr>
          <t>Código BPIN: Corresponde al código con que se encuentra registrado el proyecto en el Banco de Programas y Proyectos Departamental. Nota: Los proyectos y/o acciones deben colocarse en la línea siguiente donde se relaciona la meta del PDD (de producto) y su asignación presupuestal.</t>
        </r>
      </text>
    </comment>
    <comment ref="AM12" authorId="1" shapeId="0" xr:uid="{00000000-0006-0000-0300-000014000000}">
      <text>
        <r>
          <rPr>
            <sz val="9"/>
            <rFont val="Times New Roman"/>
            <family val="1"/>
          </rPr>
          <t>Proyecto (s) y/o acción (es): Unidad operacional a través de la cual se materializan las metas de producto del Plan de Desarrollo. Nota: Los proyectos y/o acciones deben colocarse en la línea siguiente donde se relaciona la meta del PDD (de producto) y su asignación presupuestal.</t>
        </r>
      </text>
    </comment>
    <comment ref="AN12" authorId="1" shapeId="0" xr:uid="{00000000-0006-0000-0300-000015000000}">
      <text>
        <r>
          <rPr>
            <sz val="9"/>
            <rFont val="Times New Roman"/>
            <family val="1"/>
          </rPr>
          <t>Meta(s) Proyecto(s)/Acción(es): Valores absolutos, porcentajes o índices que se alcanzarán con la ejecución del proyecto o acción durante la vigencia del plan de acción (un año). No debe confundirse con las metas del plan de desarrollo (Metas de Resultado y de Producto).</t>
        </r>
      </text>
    </comment>
    <comment ref="AO12" authorId="1" shapeId="0" xr:uid="{00000000-0006-0000-0300-000016000000}">
      <text>
        <r>
          <rPr>
            <sz val="9"/>
            <rFont val="Times New Roman"/>
            <family val="1"/>
          </rPr>
          <t>Valor Proyecto(s)/Acción(es): Corresponde al valor asignado al proyecto o ejecución de una acción.</t>
        </r>
      </text>
    </comment>
    <comment ref="AP12" authorId="1" shapeId="0" xr:uid="{00000000-0006-0000-0300-000017000000}">
      <text>
        <r>
          <rPr>
            <sz val="9"/>
            <rFont val="Times New Roman"/>
            <family val="1"/>
          </rPr>
          <t>Valor Proyecto(s)/Acción(es) asignado a la meta: Teniendo en cuenta que una meta del plan de desarrollo puede llevarse a cabo con la ejecución de uno o más proyectos, en esta casilla se deben colocar los recursos de inversión incorporados en el presupuesto que de esos proyectos apuntan específicamente a cumplir con la meta que se está reportando. Nota: En la misma línea donde se relaciona la asignación presupuestal de la meta PDD, se debe colocar la sumatoria de esta columna, la cual, teóricamente debe coincidir con el punto 17 (Asignación presupuestal Meta PDD –Total Inversión).</t>
        </r>
        <r>
          <rPr>
            <sz val="9"/>
            <rFont val="Tahoma"/>
            <family val="2"/>
          </rPr>
          <t xml:space="preserve"> </t>
        </r>
      </text>
    </comment>
    <comment ref="AQ12" authorId="1" shapeId="0" xr:uid="{00000000-0006-0000-0300-000018000000}">
      <text>
        <r>
          <rPr>
            <sz val="9"/>
            <rFont val="Times New Roman"/>
            <family val="1"/>
          </rPr>
          <t>Actividades propuestas proyecto(s) y/o acción (es): En esta columna se registran los pasos, etapas, tareas secuenciales que deben cumplirse dentro del proyecto o acción identificados.</t>
        </r>
      </text>
    </comment>
    <comment ref="AR12" authorId="1" shapeId="0" xr:uid="{00000000-0006-0000-0300-000019000000}">
      <text>
        <r>
          <rPr>
            <sz val="9"/>
            <rFont val="Times New Roman"/>
            <family val="1"/>
          </rPr>
          <t>Observaciones: En esta columna se coloca cualquier observación que se estime conveniente realizar en cuanto al proyecto, o a las metas.</t>
        </r>
      </text>
    </comment>
    <comment ref="AS12" authorId="4" shapeId="0" xr:uid="{00000000-0006-0000-0300-00001A000000}">
      <text>
        <r>
          <rPr>
            <sz val="9"/>
            <rFont val="Times New Roman"/>
            <family val="1"/>
          </rPr>
          <t>Grupo poblacional beneficiado: Es el grupo de personas impactadas con la ejecución de la meta.</t>
        </r>
      </text>
    </comment>
    <comment ref="E13" authorId="1" shapeId="0" xr:uid="{00000000-0006-0000-0300-00001B000000}">
      <text>
        <r>
          <rPr>
            <sz val="9"/>
            <rFont val="Times New Roman"/>
            <family val="1"/>
          </rPr>
          <t>En esta columna se coloca el nombre del indicador a través del cual se va a medir la meta, ya sea de resultado o de producto (aprobado en el documento del plan de desarrollo).</t>
        </r>
      </text>
    </comment>
    <comment ref="F13" authorId="1" shapeId="0" xr:uid="{00000000-0006-0000-0300-00001C000000}">
      <text>
        <r>
          <rPr>
            <sz val="9"/>
            <rFont val="Times New Roman"/>
            <family val="1"/>
          </rPr>
          <t>Unidad de medida del indicador de producto según el Catálogo de Productos de la MGA: Es la unidad de medida establecida en el catálogo de la MGA.</t>
        </r>
      </text>
    </comment>
    <comment ref="G13" authorId="1" shapeId="0" xr:uid="{00000000-0006-0000-0300-00001D000000}">
      <text>
        <r>
          <rPr>
            <sz val="9"/>
            <rFont val="Times New Roman"/>
            <family val="1"/>
          </rPr>
          <t xml:space="preserve">Vr. Inicial: es el valor del indicador al comenzar la vigencia en la que se diligencia el plan de acción. </t>
        </r>
      </text>
    </comment>
    <comment ref="H13" authorId="1" shapeId="0" xr:uid="{00000000-0006-0000-0300-00001E000000}">
      <text>
        <r>
          <rPr>
            <sz val="9"/>
            <rFont val="Times New Roman"/>
            <family val="1"/>
          </rPr>
          <t>Vr. Final: es el valor del indicador que se espera alcanzar al final de la vigencia.</t>
        </r>
      </text>
    </comment>
    <comment ref="AA13" authorId="1" shapeId="0" xr:uid="{00000000-0006-0000-0300-00001F000000}">
      <text>
        <r>
          <rPr>
            <sz val="9"/>
            <rFont val="Times New Roman"/>
            <family val="1"/>
          </rPr>
          <t xml:space="preserve">Recursos propios de ingresos corrientes de libre destinación </t>
        </r>
      </text>
    </comment>
    <comment ref="AB13" authorId="1" shapeId="0" xr:uid="{00000000-0006-0000-0300-000020000000}">
      <text>
        <r>
          <rPr>
            <sz val="9"/>
            <rFont val="Times New Roman"/>
            <family val="1"/>
          </rPr>
          <t xml:space="preserve">Recursos propios de destinación específica </t>
        </r>
      </text>
    </comment>
    <comment ref="AC13" authorId="1" shapeId="0" xr:uid="{00000000-0006-0000-0300-000021000000}">
      <text>
        <r>
          <rPr>
            <sz val="9"/>
            <rFont val="Times New Roman"/>
            <family val="1"/>
          </rPr>
          <t xml:space="preserve">Sistema General de Participaciones </t>
        </r>
      </text>
    </comment>
    <comment ref="AD13" authorId="1" shapeId="0" xr:uid="{00000000-0006-0000-0300-000022000000}">
      <text>
        <r>
          <rPr>
            <sz val="9"/>
            <rFont val="Times New Roman"/>
            <family val="1"/>
          </rPr>
          <t xml:space="preserve">Sistema General de Regalías </t>
        </r>
      </text>
    </comment>
    <comment ref="AE13" authorId="1" shapeId="0" xr:uid="{00000000-0006-0000-0300-000023000000}">
      <text>
        <r>
          <rPr>
            <sz val="9"/>
            <rFont val="Times New Roman"/>
            <family val="1"/>
          </rPr>
          <t xml:space="preserve">Recursos de cofinanciación </t>
        </r>
      </text>
    </comment>
    <comment ref="AF13" authorId="1" shapeId="0" xr:uid="{00000000-0006-0000-0300-000024000000}">
      <text>
        <r>
          <rPr>
            <sz val="9"/>
            <rFont val="Times New Roman"/>
            <family val="1"/>
          </rPr>
          <t xml:space="preserve">Recursos del Crédito </t>
        </r>
      </text>
    </comment>
    <comment ref="AG13" authorId="1" shapeId="0" xr:uid="{00000000-0006-0000-0300-000025000000}">
      <text>
        <r>
          <rPr>
            <sz val="9"/>
            <rFont val="Times New Roman"/>
            <family val="1"/>
          </rPr>
          <t>Recursos provenientes de otras fuentes incorporados en el presupuesto</t>
        </r>
      </text>
    </comment>
    <comment ref="AH13" authorId="1" shapeId="0" xr:uid="{00000000-0006-0000-0300-000026000000}">
      <text>
        <r>
          <rPr>
            <sz val="9"/>
            <rFont val="Times New Roman"/>
            <family val="1"/>
          </rPr>
          <t xml:space="preserve">Suma de la inversión </t>
        </r>
      </text>
    </comment>
    <comment ref="AI13" authorId="1" shapeId="0" xr:uid="{00000000-0006-0000-0300-000027000000}">
      <text>
        <r>
          <rPr>
            <sz val="9"/>
            <rFont val="Times New Roman"/>
            <family val="1"/>
          </rPr>
          <t>Recursos gestionados no incorporados en el presupuesto (GESTIONADOS, indicando Valor y Fuente)</t>
        </r>
      </text>
    </comment>
    <comment ref="AK13" authorId="1" shapeId="0" xr:uid="{00000000-0006-0000-0300-000028000000}">
      <text>
        <r>
          <rPr>
            <sz val="9"/>
            <rFont val="Times New Roman"/>
            <family val="1"/>
          </rPr>
          <t>Recursos provenientes de las entidades descentralizadas</t>
        </r>
      </text>
    </comment>
    <comment ref="BF13" authorId="4" shapeId="0" xr:uid="{00000000-0006-0000-0300-000029000000}">
      <text>
        <r>
          <rPr>
            <sz val="9"/>
            <rFont val="Tahoma"/>
            <family val="2"/>
          </rPr>
          <t>Ejemplo: Proyectos de construcción de acueductos, alacantarillados, vías, entre otros.</t>
        </r>
      </text>
    </comment>
    <comment ref="AO17" authorId="5" shapeId="0" xr:uid="{00000000-0006-0000-0300-00002A000000}">
      <text>
        <r>
          <rPr>
            <b/>
            <sz val="9"/>
            <rFont val="Tahoma"/>
            <family val="2"/>
          </rPr>
          <t>ITA-ARCGIS03:</t>
        </r>
        <r>
          <rPr>
            <sz val="9"/>
            <rFont val="Tahoma"/>
            <family val="2"/>
          </rPr>
          <t xml:space="preserve">
Incluye personal</t>
        </r>
      </text>
    </comment>
    <comment ref="AO18" authorId="5" shapeId="0" xr:uid="{00000000-0006-0000-0300-00002B000000}">
      <text>
        <r>
          <rPr>
            <b/>
            <sz val="9"/>
            <rFont val="Tahoma"/>
            <family val="2"/>
          </rPr>
          <t>ITA-ARCGIS03:</t>
        </r>
        <r>
          <rPr>
            <sz val="9"/>
            <rFont val="Tahoma"/>
            <family val="2"/>
          </rPr>
          <t xml:space="preserve">
Incluye personal</t>
        </r>
      </text>
    </comment>
    <comment ref="AO40" authorId="5" shapeId="0" xr:uid="{00000000-0006-0000-0300-00002C000000}">
      <text>
        <r>
          <rPr>
            <b/>
            <sz val="9"/>
            <rFont val="Tahoma"/>
            <family val="2"/>
          </rPr>
          <t>ITA-ARCGIS03:</t>
        </r>
        <r>
          <rPr>
            <sz val="9"/>
            <rFont val="Tahoma"/>
            <family val="2"/>
          </rPr>
          <t xml:space="preserve">
Valor estimado. Se encuentra en proceso de contratación y aún no se cuenta con la cifra exacta correspondiente a demarcación.</t>
        </r>
      </text>
    </comment>
    <comment ref="AO43" authorId="5" shapeId="0" xr:uid="{00000000-0006-0000-0300-00002D000000}">
      <text>
        <r>
          <rPr>
            <b/>
            <sz val="9"/>
            <rFont val="Tahoma"/>
            <family val="2"/>
          </rPr>
          <t>ITA-ARCGIS03:</t>
        </r>
        <r>
          <rPr>
            <sz val="9"/>
            <rFont val="Tahoma"/>
            <family val="2"/>
          </rPr>
          <t xml:space="preserve">
Valor estimado. Se encuentra en proceso de contratación y aún no se cuenta con la cifra exacta correspondiente a señalización.</t>
        </r>
      </text>
    </comment>
  </commentList>
</comments>
</file>

<file path=xl/sharedStrings.xml><?xml version="1.0" encoding="utf-8"?>
<sst xmlns="http://schemas.openxmlformats.org/spreadsheetml/2006/main" count="881" uniqueCount="343">
  <si>
    <t>SECRETARIA DE PLANEACION</t>
  </si>
  <si>
    <t>FORMATO DE FORMULACIÓN DEL PLAN DE ACCIÓN DESDE LAS ACTIVIDADES Y PROYECTOS ENMARCADOS EN EL PLAN DE DESARROLLO</t>
  </si>
  <si>
    <t>VERSIÓN</t>
  </si>
  <si>
    <t>005</t>
  </si>
  <si>
    <t>FECHA DE APROBACIÓN</t>
  </si>
  <si>
    <t>Forma DEG-020</t>
  </si>
  <si>
    <r>
      <rPr>
        <b/>
        <sz val="10"/>
        <rFont val="Arial"/>
        <family val="2"/>
      </rPr>
      <t>1.1 DEPENDENCIA:</t>
    </r>
    <r>
      <rPr>
        <sz val="10"/>
        <rFont val="Arial"/>
        <family val="2"/>
      </rPr>
      <t xml:space="preserve"> </t>
    </r>
  </si>
  <si>
    <t>Instituto de Tránsito el Atlántico</t>
  </si>
  <si>
    <t>1.2 EJE PROGRAMÁTICO:</t>
  </si>
  <si>
    <t>2. Atlántico con Sostenibilidad Ambiental</t>
  </si>
  <si>
    <t>VIGENCIA:</t>
  </si>
  <si>
    <t>1.3 TEMA:</t>
  </si>
  <si>
    <t>2.1 Gestión Ambiental y Cambio Climático</t>
  </si>
  <si>
    <t>1.4 FECHA DE ELABORACIÓN:</t>
  </si>
  <si>
    <t>30 de junio de 2024</t>
  </si>
  <si>
    <t>1.5 ELABORADO POR:</t>
  </si>
  <si>
    <t xml:space="preserve">ALIX PATRICIA ARRIETA ACOSTA </t>
  </si>
  <si>
    <t>1.6 RESPONSABLE:</t>
  </si>
  <si>
    <t>CARLOS MAFIO GRANADOS BUITRAGOS</t>
  </si>
  <si>
    <t>1.7 Meta del Plan de Desarrollo</t>
  </si>
  <si>
    <t xml:space="preserve">1.8Tipo de Meta </t>
  </si>
  <si>
    <t>1.9 Indicador de la Meta PDD</t>
  </si>
  <si>
    <t>1.10 Código del Programa según el Catálogo de productos de la MGA</t>
  </si>
  <si>
    <t>1.11 Nombre del Programa según el Catálogo de productos de la MGA</t>
  </si>
  <si>
    <t>1.12 Código del Producto según el Catálogo de productos de la MGA</t>
  </si>
  <si>
    <t>1.13 Nombre del Producto según el Catálogo de Productos de la MGA</t>
  </si>
  <si>
    <t>1.14 Código del indicador de Producto según el Catálogo de Productos de la MGA</t>
  </si>
  <si>
    <t>1.15 Nombre del Indicador de Producto según el Catálogo de Productos de la MGA</t>
  </si>
  <si>
    <t>1.16 Cronograma para el cumplimiento de la meta PDD</t>
  </si>
  <si>
    <t>1.17  Asignación presupuestal Meta PDD</t>
  </si>
  <si>
    <t>1.18 Código BPIN</t>
  </si>
  <si>
    <t>1.19 Proyecto (s) y/o Acción (es)</t>
  </si>
  <si>
    <t>1.20 Meta (s) Proyecto (s) /Acción (es)</t>
  </si>
  <si>
    <t>1.21 Valor Proyecto (s)/ Acción (es)</t>
  </si>
  <si>
    <t>1.22 Valor Proyecto (s)/ Acción (es) 
asignado a la meta</t>
  </si>
  <si>
    <t>1.23 Actividades propuestas Proyecto (s) y/o Acción (es)</t>
  </si>
  <si>
    <t>1.24 Observaciones</t>
  </si>
  <si>
    <t>1.25 Grupo poblacional beneficiado</t>
  </si>
  <si>
    <t>Definición del Indicador del Plan de Desarrollo</t>
  </si>
  <si>
    <t xml:space="preserve"> Unidad de medida del indicador de producto según el Catálogo de Productos de la MGA</t>
  </si>
  <si>
    <t>Vr. 
Inicial</t>
  </si>
  <si>
    <t>Vr. 
Final</t>
  </si>
  <si>
    <t>RPCLD</t>
  </si>
  <si>
    <t>RPDE</t>
  </si>
  <si>
    <t>SGP</t>
  </si>
  <si>
    <t>SGR</t>
  </si>
  <si>
    <t xml:space="preserve">Cofinanciación </t>
  </si>
  <si>
    <t>Crédito</t>
  </si>
  <si>
    <t>Otras fuentes  (Incorporadas al Presupuesto)</t>
  </si>
  <si>
    <t>Total Inersión</t>
  </si>
  <si>
    <t xml:space="preserve"> GESTIONADOS (no incorporados al presupuesto)</t>
  </si>
  <si>
    <t>Entes 
descentralizados</t>
  </si>
  <si>
    <t>Primera Infancia</t>
  </si>
  <si>
    <t>Infancia y Adolescencia</t>
  </si>
  <si>
    <t>Jóvenes</t>
  </si>
  <si>
    <t>Adulto Mayor</t>
  </si>
  <si>
    <t>Mujer</t>
  </si>
  <si>
    <t>LGBTIQ+</t>
  </si>
  <si>
    <t>Víctimas y Desplazados</t>
  </si>
  <si>
    <t>Etnias</t>
  </si>
  <si>
    <t>PcD</t>
  </si>
  <si>
    <t>Migrantes y Retornados</t>
  </si>
  <si>
    <t>Veteranos</t>
  </si>
  <si>
    <t>Animalistas</t>
  </si>
  <si>
    <t>Grupos religiosps</t>
  </si>
  <si>
    <t>Toda la población
(Se emplea cuando no se puede segmentar en ninguno de las anteriores)</t>
  </si>
  <si>
    <t>E</t>
  </si>
  <si>
    <t>F</t>
  </si>
  <si>
    <t>M</t>
  </si>
  <si>
    <t>A</t>
  </si>
  <si>
    <t>J</t>
  </si>
  <si>
    <t>S</t>
  </si>
  <si>
    <t>O</t>
  </si>
  <si>
    <t>N</t>
  </si>
  <si>
    <t>D</t>
  </si>
  <si>
    <t xml:space="preserve"> Vr</t>
  </si>
  <si>
    <t>Fuente</t>
  </si>
  <si>
    <t>Sensibilizar 2.500 personas con el uso de la bicicleta como medio de transporte</t>
  </si>
  <si>
    <t>MR1 ITA</t>
  </si>
  <si>
    <t>Personas sensibilizadas sobre el uso de la bicicleta como medio de transporte.</t>
  </si>
  <si>
    <t>Realizar una (1) campaña para promover  el uso de la bicicleta como medio de  transporte sostenible</t>
  </si>
  <si>
    <t>MP 1.1 ITA</t>
  </si>
  <si>
    <t>Campaña para promover el uso de la bicicleta realizada</t>
  </si>
  <si>
    <t>Número</t>
  </si>
  <si>
    <t>Seguridad de transporte</t>
  </si>
  <si>
    <t>Servicio de sensibilización a usuarios de los sistemas de transporte, en relación con la seguridad vial desplazarse</t>
  </si>
  <si>
    <t>Campañas realizadas</t>
  </si>
  <si>
    <t>x</t>
  </si>
  <si>
    <t>N/A</t>
  </si>
  <si>
    <t>CICLOVIAS SEGURAS</t>
  </si>
  <si>
    <t>1. Realizar una (1) campaña  Puntos seguros para ciclistas
2. Realizar campaña  Ciclo Paseos</t>
  </si>
  <si>
    <t xml:space="preserve">1. Puntos seguros: Con el fin de integrar la salud y el deporte e incentivar la práctica del ciclismo como un estilo de vida, se brinda un espacio seguro para los ciclistas durante su desplazamiento en la vía al mar y en la vía prosperidad del departamento del Atlántico. Lo anterior, a través del montaje de una carpa para salvaguardar del sol, combinando chequeos de salud para medir la presión arterial, pulso y otros signos vitales por parte de profesionales de la salud que proporcionan consejos personalizados sobre hábitos saludables; y mantenimiento de bicicletas, así como también ofrecer hidratación y refrigerios. 
2. Ciclo paseos: Esta campaña consiste en realizar el montaje de evento con fines pedagógicos y lúdicos en diferentes municipios del departamento con el fin de brindar una tarde divertida a los asistentes y divulgar el mensaje propositivo del instituto. </t>
  </si>
  <si>
    <t>3. Atlántico con Sostenibilidad Productiva</t>
  </si>
  <si>
    <t>3.2 Articulación y Conectividad Multimodal Regional y Local</t>
  </si>
  <si>
    <t xml:space="preserve">1.23 Actividades propuestas Proyecto (s) y/o Acción (es)
</t>
  </si>
  <si>
    <t>Disminuir a 54 el numero fallecidos por siniestros viales en los municipios de jurisdicción del Instituto de Tránsito del Atlántico</t>
  </si>
  <si>
    <t>MR2 ITA</t>
  </si>
  <si>
    <t>Número de fallecidos en siniestros viales en los municipios de jurisdicción del Instituto de Tránsito del Atlántico</t>
  </si>
  <si>
    <t>Realizar 3000 operativos de regulación y control con promotores viales en los puntos críticos dentro de municipios de jurisdicción del Institutto de Tránsito del Atlántico.</t>
  </si>
  <si>
    <t>MP 2.1 ITA</t>
  </si>
  <si>
    <t>Operativos de regulación y control con promotores viales en los puntos críticos dentro de municipios de jurisdicción del Instituto de Tránsito del Atlántico</t>
  </si>
  <si>
    <t>Seguimiento y control a la operación de los sitemas de transporte</t>
  </si>
  <si>
    <t>Operativos de control realizados</t>
  </si>
  <si>
    <t>X</t>
  </si>
  <si>
    <t>CONTROL OPERATIVO</t>
  </si>
  <si>
    <t>Vincular 48 promotores y 3 sepervisores viales para realizar operativos de regulacion en los puntos criticos de los municipios de jurisdiccion del transito</t>
  </si>
  <si>
    <t>• Orientar la circulación en las intersecciones en horas de mayor flujo vehicular para disminuir los embotellamientos en los municipios beneficiarios.
• Vigilar y permanecer en aquellos tramos de alta ocurrencia de accidentes para que los actores viales respeten y extremen las medidas de seguridad al cruzar las vías del municipio.
• Incentivar el uso de los cruces seguros, dando prioridad a los actores viales vulnerables.
• Brindar apoyo a los agentes de tránsito del Departamento del Atlántico y la Policía de Tránsito y Transporte en el desarrollo de los operativos de control de tránsito y seguridad vial en las vías del Departamento.
• Brindar apoyo en las diferentes actividades que se realizan en los municipios y que sean lideradas por la Gobernación del Atlántico, el Transito del Atlántico y las que autorice el supervisor de contrato.
• Vigilar y permanecer en las entradas de las instituciones educativas en donde se generen cruces seguros de vías para los estudiantes.
• Apoyar las jornadas pedagógicas de educación y seguridad vial contemplados en este proyecto.</t>
  </si>
  <si>
    <t>Implemenetar una (1) estartegia de educación vial, urbanismo táctico para niños, niñas y adolescentes</t>
  </si>
  <si>
    <t>MP 2.2 ITA</t>
  </si>
  <si>
    <t>Estrategia de educación vial para niños, niñas y adolescentes implementadas</t>
  </si>
  <si>
    <t>Servicio de promoción y difusión para la seguridad de transporte</t>
  </si>
  <si>
    <t>Estrategias implementadas</t>
  </si>
  <si>
    <t>MOVILIDAD ESCOLAR</t>
  </si>
  <si>
    <t>Implementar una (1) estrategia de movilidad escolar en instituciones educativas en los municipios de jurisdiccion del Departamento</t>
  </si>
  <si>
    <t>• Realizar actividades ludico pedagogicas con niños, niñas y adolescentes en las instituciones educativas con mensajes alusivos a seguridad vial.</t>
  </si>
  <si>
    <t>Implementar tres (3)  estrategias de  prevención y seguridad vial dirigidas a motociclistas, ciclistas y conductores</t>
  </si>
  <si>
    <t>MP 2.3 ITA</t>
  </si>
  <si>
    <t>Estrategia de  prevención y seguridad vial dirigido a motociclistas, ciclistas y conductores implementada</t>
  </si>
  <si>
    <t>EDUCACIÓN VIAL</t>
  </si>
  <si>
    <t>Implementar cuatro estrategias de  prevención y seguridad vial dirigidas a motociclistas, ciclistas y conductores y realizar una (1) campaña para promover la educación y seguridsd vial</t>
  </si>
  <si>
    <t xml:space="preserve">1. Preparación .
2. Sensiblización
3. Contratación de personal de apoyo.
4. Realización de las campañas
5. Supervisión
</t>
  </si>
  <si>
    <t>Las estrategias son :campañas son "Más seguro, Más bacano"; velocidades seguras (por una semana santa sin siniestros viales) y (durante festivos y fiestas); vacaciones (plan playa, planes seguros, vacaciones). Y la campaña  para promover la educación y seguridsd vial</t>
  </si>
  <si>
    <t>Realizar 825 operativos de control vial con agentes de transito  en los municipios de jurisdiccion del Instituto de Transito del Atlantico</t>
  </si>
  <si>
    <t>MP 2.4 ITA</t>
  </si>
  <si>
    <t>Operativos de control vial con agentes de transito  en los municipios de jurisdiccion del Instituto de Transito del Atlantico realizados</t>
  </si>
  <si>
    <t>Realizar operativos de control vial con agentes de transito  en los municipios de jurisdiccion del Instituto de Transito del Atlantico</t>
  </si>
  <si>
    <t>1. Contratación de personal de apoyo.
2. Contratar el servicio de grua para el traslado de los vehiculos inmovilizados por infracciones a la normas de transito y los involucrados en accidentes de transito en las vias departamentales del Atlantico.
3. Adquisicion de dotacion para agentes
4. Mantenimiento de vehiculos 
5. Contratación de vehiculos para la realizacion de operativos en las vias del departamento.
6. Suministro de combustible para patrullas de agentes en operativos</t>
  </si>
  <si>
    <t>Demarcar15 km de vías secundarias en el departamento</t>
  </si>
  <si>
    <t>MP 2.5 ITA</t>
  </si>
  <si>
    <t>Kilómetros de vias secundarias demarcadas</t>
  </si>
  <si>
    <t>Kilómetros</t>
  </si>
  <si>
    <t>Vias con dispositivos de control y señalización</t>
  </si>
  <si>
    <t>SEÑALIZACION Y DEMARCACION</t>
  </si>
  <si>
    <t>MP 2.6 ITA</t>
  </si>
  <si>
    <t>Señales verticales instaladas en los municipios de jurisdicción del Institutto de Tránsito del Atlántico</t>
  </si>
  <si>
    <t>Infraestructura de transporte para la Seguridad Vial</t>
  </si>
  <si>
    <t>Señales verticales instaladas</t>
  </si>
  <si>
    <t>Mantener 15 Cámaras de control de velocidad para la prevención de accidentes en las vias, instaladas en los municipios de jurisdicción del Institutto de Tránsito del atlántico</t>
  </si>
  <si>
    <t>MP 2.7 ITA</t>
  </si>
  <si>
    <t>Cámaras de control de velocidad instaladas mantenidas</t>
  </si>
  <si>
    <t>Cámaras instaladas en la red vial</t>
  </si>
  <si>
    <t>MOVILIDAD SEGURA</t>
  </si>
  <si>
    <t>Realizar mantenimiento de 15 camaras para la prevención de siniestros viales</t>
  </si>
  <si>
    <t>Organización, gestión parcial, suministro, implementación, montaje, programación, operación, administración, mantenimiento, expansión y puesta en funcionamiento del servicio de detección electrónica de infracciones de tránsito en el departamento del Atlántico, así como el acompañamiento y gestión al cobro coactivo y todo lo relacionado con la prueba de la infracción, recaudo de las multas con excepción de la regulación, el control, valoración de pruebas, la vigilancia y la orientación de la función administrativa, que corresponderá en todo momento al Instituto de Transito del Atlántico.</t>
  </si>
  <si>
    <t>4. Atlántico con Sostenibilidad Gubernamental</t>
  </si>
  <si>
    <t>4.1 Buen Gobierno y Transparencia</t>
  </si>
  <si>
    <t>MR3 ITA</t>
  </si>
  <si>
    <t>Resumen MDD - Componente de gestión - Índice de la Política de servicio al ciudadano</t>
  </si>
  <si>
    <t>Implementar una (1) estrategía de gestión comercial y redes sociales</t>
  </si>
  <si>
    <t>MP 3.1 ITA</t>
  </si>
  <si>
    <t>Estrategia de gestión comercial y redes sociales implementada</t>
  </si>
  <si>
    <t>Fortalecimiento a la gestión y dirección de la administración pública territorial</t>
  </si>
  <si>
    <t>Servicio de integración de la oferta pública</t>
  </si>
  <si>
    <t>Estrategia en sitio implementada</t>
  </si>
  <si>
    <t>FORTALECIMIENTO DE GESTION INSTITUCIONAL</t>
  </si>
  <si>
    <t>1. Mejoramiento de la Gestion PQRS Y de gestion administrativa
2. Apoyo Logistico en el manejo de las campañas institucionales
3. Fortalecimiento de comunicaciones
4.Fortalecimiento de la Gestion comercial</t>
  </si>
  <si>
    <t>Adecuar una (1) sede operativa del Institutto de Tránsito del Atlántico</t>
  </si>
  <si>
    <t>MP 3.2 ITA</t>
  </si>
  <si>
    <t>Sede Operativa Adecuada</t>
  </si>
  <si>
    <t>Sedes adecuadas</t>
  </si>
  <si>
    <t>ADECUACIONES LOCATIVAS</t>
  </si>
  <si>
    <t>Adecuar y realizar mantenimiento de las sedes operativas del Instituto</t>
  </si>
  <si>
    <t xml:space="preserve">Actualizar el sistema de trámites virtuales del Instituto de Tránsito del Atlántico </t>
  </si>
  <si>
    <t>MP 3.3ITA</t>
  </si>
  <si>
    <t>Sistema de trámites virtuales actualizado</t>
  </si>
  <si>
    <t>Servicio de información actualizado</t>
  </si>
  <si>
    <t>Sistemas de información actualizados</t>
  </si>
  <si>
    <t>TRANSITO DIGITAL</t>
  </si>
  <si>
    <t>Actualizar la plataforma tecnologica  con los desarrollos necesarios para la parametrizacion de los tramites virtuales, y renovacion de la plataforma de pagos en consulta y pago en linea, adquisiciones de servicios seguridad digital y gestion pqr</t>
  </si>
  <si>
    <t>Digitalizar 2000 expedientes del parque automotor del Instituto de Tránsito del Atlántico</t>
  </si>
  <si>
    <t>MR 3.5 ITA</t>
  </si>
  <si>
    <t>Expedientes del parque autotmotor digitalizados</t>
  </si>
  <si>
    <t>Servicio de gestión documental</t>
  </si>
  <si>
    <t>Documentos digitalizados</t>
  </si>
  <si>
    <t>GESTION DOCUMENTAL</t>
  </si>
  <si>
    <t>Herramienta tecnologica de visualización de expedientes de vehículos</t>
  </si>
  <si>
    <t>1. Herramienta tecnologica de visualización de expedientes de vehículos
2. Apoyar la gestión documental de la entidad realizando actividades de archivo, organización y digitalización de documentos con el fin de establecer la prestación del servicio a los usuarios</t>
  </si>
  <si>
    <t>Implementar una (1) estrategia movil de oferta de servicios en los municipios de jurisdicción del Instituto de Transito del Atlantico</t>
  </si>
  <si>
    <t>MR 3.6 ITA</t>
  </si>
  <si>
    <t>Estrategia móvil de oferta de servicios implementadas</t>
  </si>
  <si>
    <t>Estrategia móvil implmentada</t>
  </si>
  <si>
    <t>TRANSITO EN RUTA</t>
  </si>
  <si>
    <t>Implementar la campaña móvil de ofertas de servicio en los municipios de jurisdicción del ITA.</t>
  </si>
  <si>
    <t>Visita a los municipios con la oferta de servicios del transito, junto con otras entidades, como simit, escuelas , agencia nacional de seguridad vial.con conusltas en runt, liquidaciones, pagos,consultas de comparendos, derchos de transito, incripciones en runt, acuerdos de pago</t>
  </si>
  <si>
    <t>Sensibilizar 10.000 personas con el uso de la bicicleta como medio de transporte</t>
  </si>
  <si>
    <t>Puntos seguros para ciclistas</t>
  </si>
  <si>
    <t>Con el fin de integrar la salud y el deporte e incentivar la práctica del ciclismo como un estilo de vida, se brinda un espacio seguro para los ciclistas durante su desplazamiento en la vía al mar y en la vía prosperidad del departamento del Atlántico. Lo anterior, a través del montaje de una carpa para salvaguardar del sol, combinando chequeos de salud para medir la presión arterial, pulso y otros signos vitales por parte de profesionales de la salud que proporcionan consejos personalizados sobre hábitos saludables; y mantenimiento de bicicletas, así como también ofrecer hidratación y refrigerios.</t>
  </si>
  <si>
    <t>ACCION V – Ciclo Paseos(3)</t>
  </si>
  <si>
    <t>Esta campaña consiste en realizar el montaje de evento con fines pedagógicos y lúdicos en diferentes municipios del departamento con el fin de brindar una tarde divertida a los asistentes y divulgar el mensaje propositivo del instituto.</t>
  </si>
  <si>
    <t>Disminuir a 48  el numero fallecidos por siniestros viales en los municipios de jurisdicción del Instituto de Tránsito del Atlántico</t>
  </si>
  <si>
    <t>Realizar 17000 operativos de regulación y control con promotores viales en los puntos críticos dentro de municipios de jurisdicción del Institutto de Tránsito del Atlántico.</t>
  </si>
  <si>
    <t>Estrategia I: Fortalecer procesos que promuevan la movilidad segura y sostenible del convenio ESAL 001 2024</t>
  </si>
  <si>
    <t>Contratar 48 promotores y 3 supervisores</t>
  </si>
  <si>
    <r>
      <rPr>
        <sz val="10"/>
        <rFont val="Times New Roman"/>
        <family val="1"/>
      </rPr>
      <t xml:space="preserve">Para el cumplimiento de esta estrategia se cuenta con 48 promotores viales y 3 supervisores de seguridad vial, cada uno dotado con el uniforme y el equipo necesario: camisa azul manga larga con los logos de la institución, pantalón jean azul, botas negras, chaleco reflectivo, gorra beisbolera azul con los logos de la institución, paleta pare y siga, elementos de protección personal y conos viales. La cantidad total de promotores viales se distribuye en los 16 municipios del departamento del atlántico donde el Instituto de Tránsito del atlántico tiene jurisdicción.
</t>
    </r>
    <r>
      <rPr>
        <b/>
        <sz val="10"/>
        <rFont val="Times New Roman"/>
        <family val="1"/>
      </rPr>
      <t>Actividades:</t>
    </r>
    <r>
      <rPr>
        <sz val="10"/>
        <rFont val="Times New Roman"/>
        <family val="1"/>
      </rPr>
      <t xml:space="preserve">
• Orientar la circulación en las intersecciones en horas de mayor flujo vehicular para disminuir los embotellamientos en los municipios beneficiarios.
• Vigilar y permanecer en aquellos tramos de alta ocurrencia de accidentes para que los actores viales respeten y extremen las medidas de seguridad al cruzar las vías del municipio.
• Incentivar el uso de los cruces seguros, dando prioridad a los actores viales vulnerables.
• Brindar apoyo a los agentes de tránsito del Departamento del Atlántico y la Policía de Tránsito y Transporte en el desarrollo de los operativos de control de tránsito y seguridad vial en las vías del Departamento.
• Brindar apoyo en las diferentes actividades que se realizan en los municipios y que sean lideradas por la Gobernación del Atlántico, el Transito del Atlántico y las que autorice el supervisor de contrato.
• Vigilar y permanecer en las entradas de las instituciones educativas en donde se generen cruces seguros de vías para los estudiantes.
• Apoyar las jornadas pedagógicas de educación y seguridad vial contemplados en este proyecto.</t>
    </r>
  </si>
  <si>
    <t>Seguridad vial al Colegio. Detente, observa y avanza</t>
  </si>
  <si>
    <t>Implementar tres (3)  estrategias de  prevención y seguridad vial dirigido a motociclistas, ciclistas y conductores</t>
  </si>
  <si>
    <t>Campaña “MÁS SEGURO, MÁS BACANO”- Si vas a tomar, entrega
las llaves.</t>
  </si>
  <si>
    <t>Implementar una (1)  estrategias de  prevención y seguridad vial dirigido a motociclistas, ciclistas y conductores</t>
  </si>
  <si>
    <t>Acompañamiento a las diferentes festividades de carnaval del Atlántico 2024, en los municipios de Juan de Acosta, Santo Tomas, Baranoa, y Palmar de Varela, con el fin de llevar la campaña pedagógica a través del uso de actividades lúdicas y promoción constante del mensaje general de si consumes alcohol, no debes conducir. Se abordaron a los espectadores que se encontraban disfrutando de las actividades para que lo hicieran de manera responsable y respetando la vida propia en conjunto con la de los demás. El abordaje, sensibilización y concientización de los habitantes se realizó de manera lúdica y pedagógica con la interacción del capacitador especialista en seguridad vial, animador, Dj y personal de apoyo disfrazados con el tradicional disfraz Monocuco, quienes entregaban los souvenirs con el mensaje “ SI VAS A TOMAR, ENTREGA LAS LLAVES” , como simbolismo de aceptar el compromiso de disfrutar de las actividades de carnaval en cada municipio acerca del consumo responsable de alcohol.</t>
  </si>
  <si>
    <t>ACCIÓN II. Velocidades seguras: por una Semana Santa sin siniestros viales / Velocidades seguras: festivos y fiestas patronales a la segura</t>
  </si>
  <si>
    <t>Se sensibiliza a los conductores de motocicletas, vehículos livianos y transporte a que asuman desplazamientos responsables, conscientes y seguros por las vías durante la época de Cuaresma y Semana Santa, motivándolos a participar con el compromiso de reducir la accidentalidad y que la reflexión sobre el valor de la vida sea un motivo garantizado por la seguridad vial. Para lograr este propósito, se desarrollaron "10 mandamientos de la vía" y se presentaron a los condutores que transitaron por el sector, adicionalmente se tuvo acompañamiento de promotores viales y agentes de tránsito para faciitar la circulación y detención de los vehículos.</t>
  </si>
  <si>
    <t>ACCIÓN IV. Plan playa: Planes seguros, Viaja consciente.</t>
  </si>
  <si>
    <t>Se realiza pedagogía a usuarios para que no consuman alcohol y conduzcan luego de estar pasando un día en las diferentes playas del departamento. Se sabe que por lo general cuando las personas visitan las playas del departamento lo hacen con fines lúdicos y de ocio, y que por lo general cuando van incurren en el consumo de bebidas alcohólicas. Se conoce que existe un gran peligro cuando una persona en estado de alicoramiento se dispone a conducir cualquier tipo de vehículo. Esa persona presenta un peligro no solo para si mismo, sino para sus acompañantes y quienes se crucen en su camino. Por lo cual se implementa la campaña con fines pedagógicos e institucionales para prevenir conductores en estado de alicoramiento y presentar alternativas que permitan unos panes en las playas seguros y vías libres de siniestros viales</t>
  </si>
  <si>
    <t>Vías más limpias, más seguras</t>
  </si>
  <si>
    <t>Con el fin de sensibilizar a todos los actores viales que transitan por las vías del departamento del Atlántico a mantener las vías limpias, por su seguridad vial. Esta campaña se realizará en cumplimiento al cronograma de actividades presentado, cumpliendo con las directrices del supervisor de convenio.
La puesta en escena de la campaña conta de:
1.	Definición de los lugares donde se implementará la campaña y el equipo realiza el montaje de la campaña para dar cumplimiento a lo requerido por el Tránsito del Atlántico.
2.	Se instala el punto pedagógico (incluye carpa, flyer de la campaña, mesa, sillas, punto de hidratación, megáfono).
3.	Se organiza la zona alrededor del punto pedagógico con una logística que asegure la gestión de la movilidad, con la colocación de conos. En esos puntos los supervisores y promotores realizan un plan de tránsito de la movilidad y direcciona a los vehículos al punto pedagógico para que el equipo de campaña socialice el mensaje de la campaña.
4.	Se organiza el equipo de campaña con los elementos de la imagen de la campaña y con los apoyos en la en la socialización como los Flyers, los instructores interactúan con los actores viales para socializar la campaña y entrega de volantes.
5.	Se organiza el equipo de gestión de residuos con el apoyo de un líder se marca la ruta a seguir para lograr el objetivo de limpiar la vía alrededor del punto pedagógico y con esto fomentar en los actores viales su compromiso en mantener las vías limpias y no arrojar basuras a estas.
6.	Instalación del punto de hidratación.</t>
  </si>
  <si>
    <t>Servicios de apoyo a la gestion a la subdireccion de seguridad vial mediante la ejecucion de actividades auxiliares y logisticas en las actividades de educacion y seguridad vial</t>
  </si>
  <si>
    <t>Ejecucion de actividades auxiliares y logisticas en las actividades de educacion y seguridad vial</t>
  </si>
  <si>
    <t>Contratación de personal de apoyo</t>
  </si>
  <si>
    <t>Prestación de servicios profesionales a la subdirección de seguridad vial que brinde asesoria en el diseño e  implementación de proyectos de educación y seguridad vial.</t>
  </si>
  <si>
    <t>Apoyo en la supervisión de campañas</t>
  </si>
  <si>
    <t>Campaña de Seguridad Vial</t>
  </si>
  <si>
    <t>Realizar una (1) campaña para promover la educación y seguridsd vial</t>
  </si>
  <si>
    <t>Realizar 4110 operativos de control vial con agentes de transito  en los municipios de jurisdiccion del Instituto de Transito del Atlantico</t>
  </si>
  <si>
    <t>Prestacion de servicios de apoyo a la gestion al transito del atlantico en los planes de control operativos desarrollados por la entidad, que garanticen el cumplimiento de las normas de transito por parte de los actores</t>
  </si>
  <si>
    <t>Contratar la prestación del servicio de grúas para el traslado de vehículos inmovilizados en controles operativos o como resultado de accidentes de tránsito en donde el instituto de transito del atlántico tenga jurisdicccion.</t>
  </si>
  <si>
    <t>Adquisicion de uniformes y elementos de proteccion para agentes de transito nombrados del instituto de transito del atlantico</t>
  </si>
  <si>
    <t>Servicio de mantenimiento preventivo y correctivo del parque automotor del instituto de transito del atlantico</t>
  </si>
  <si>
    <t>Prestacion del servicio de transporte terrestre especial y alquiler de vehiculos para los funcionarios que requieran movilizarse en cumplimiento las funciones misionales de instituto de transito del atlantico</t>
  </si>
  <si>
    <t>Adquisicion de un medio de pago alternativo sin sistema de control obligatorio para el suministro de combustible de los vehiculos a disposicion del instituto de transito del atlantico del objeto atlantico que ejercen funciones.</t>
  </si>
  <si>
    <t>Demarcación de 600km de vías secundarias en el departamento</t>
  </si>
  <si>
    <t>Kilómetros de vias secundarias</t>
  </si>
  <si>
    <t>Demarcación de vías secundarias</t>
  </si>
  <si>
    <t>Instalación de 2500 señales verticales en los municipios de jurisdicción del Instituto de Tránsito del atlántico,</t>
  </si>
  <si>
    <t>Prestacion de servicios profesionales y de apoyo a la gestion de la subdireccion de seguridad vial para la inspeccion vial, señalizacion y urbanismo tactico</t>
  </si>
  <si>
    <t>Contratación de personal</t>
  </si>
  <si>
    <t>Instalación de señales verticales</t>
  </si>
  <si>
    <t>Contrato de concesión para el funcionamiento del servicio de detección electrónica de infracciones de tránsito en el departamento del Atlántico</t>
  </si>
  <si>
    <t>Mantenimiento de 15 camaras para la prevención de siniestros viales</t>
  </si>
  <si>
    <t>Contrato de Concesión para la organización, gestión parcial, suministro, implementación, montaje, programación, operación, administración, mantenimiento, expansión y puesta en funcionamiento del servicio de detección electrónica de infracciones de tránsito en el departamento del Atlántico, así como el acompañamiento y gestión al cobro coactivo y todo lo relacionado con la prueba de la infracción, recaudo de las multas con excepción de la regulación, el control, valoración de pruebas, la vigilancia y la orientación de la función administrativa, que corresponderá en todo momento al Instituto de Transito del Atlántico.</t>
  </si>
  <si>
    <t>Incrementar a 45,6 el índice de la Política de servicio al ciudadano</t>
  </si>
  <si>
    <t>Estrategia de gestión comercial y redes sociales implementadas</t>
  </si>
  <si>
    <t>Prestacion de servicios de apoyo  a la gestion para la construccion y desarrollo de conceptos creativos graficos y audiovisuales para la divulgacion de informacion de los programas y pro  direccion general</t>
  </si>
  <si>
    <t>Prestación de servicios de apoyo a la gestión de la subdirección de seguridad vial para la creación y producción de material multimedia que sirva de apoyo de las publicaciones relacionadas con la promoción de actividades</t>
  </si>
  <si>
    <t>Prestación de servicios profesionales de comunicador social a la subdirección de seguridad vial para brindar asesoria en el manejo de prensa y comunicación externa  en lo relacionado con las campanas de educación y seguridad vial</t>
  </si>
  <si>
    <t>Prestación de servicios profesionales de comunicador social que brinde acompañamiento a la subdireccion de seguridad vial en la toma de informacion en campo de las campañas de educacion y seguridad vial para su correspondiente tratamiento y posterior publicación en medios de comunicación</t>
  </si>
  <si>
    <t>ACCIÓN VI – Apoyo logístico y de producción de eventos, campañas, cubrimiento y acompañamiento al Instituto de Transito del Atlántico</t>
  </si>
  <si>
    <t>Grupo de gestión comercial</t>
  </si>
  <si>
    <t>Prestación de servicios profesionales para la construcción y desarrollo de conceptos creativos gráficos y audiovisuales para la divulgación de información de los programas y proyectos de educación y seguridad vial que adelante el instituto de tránsito del atlántico</t>
  </si>
  <si>
    <t>Grupo de atención al ciudadano</t>
  </si>
  <si>
    <t>ADECUACIÓN LOCATIVA Y MANTENIMIENTO DE LAS SEDES</t>
  </si>
  <si>
    <t>Actualizar el sistema de trámites virtuales del Instituto de Tránsito del Atlántico (4 trámites nuevos)</t>
  </si>
  <si>
    <t>MP 3.3 ITA</t>
  </si>
  <si>
    <t>Sistema de trámites virtuales actualizados</t>
  </si>
  <si>
    <t>Sistemas de información actualizado</t>
  </si>
  <si>
    <t>Herramientas de presentación de servicios digitales y plataformas de trámites.</t>
  </si>
  <si>
    <t>Fortalecer la prestación de servicio al usuario desde la virtualidad de la gestión y seguimiento de trámites</t>
  </si>
  <si>
    <t>Cartera</t>
  </si>
  <si>
    <t>Implementar el desembargo en línea</t>
  </si>
  <si>
    <t>Actualizar un (1) software de gestión docuemtal del Instituto de T´ransito del Atlántico</t>
  </si>
  <si>
    <t>MR 3.4 ITA</t>
  </si>
  <si>
    <t>Software de Gestión documental actualizado</t>
  </si>
  <si>
    <t>Servicio de gestión documental actualizado</t>
  </si>
  <si>
    <t>Sistema de gestión documental actualizado</t>
  </si>
  <si>
    <t>Digitalizar 12000 expedientes del parque automotor del Instituto de Tránsito del Atlántico</t>
  </si>
  <si>
    <t>Herramienta de visualización de expedientes de vehículos</t>
  </si>
  <si>
    <t>Digitalización de 2000 expedientes del parque automotor.</t>
  </si>
  <si>
    <t>Grupo de apoyo a la gestión de archivos</t>
  </si>
  <si>
    <t>Bus Móvil</t>
  </si>
  <si>
    <t>Implementación de campaña móvil de ofertas de servicio en los municipio de jurisdicción del ITA.</t>
  </si>
  <si>
    <t>•	CHARLA SENSIBILIZACION PARA EL BUEN USO DE LAS MEDIDAS DE PROTECCION – AGENCIA NACIONAL DE SEGURIDAD VIAL (ANSV)
•	MOTODESTREZA - AGENCIA NACIONAL DE SEGURIDAD VIAL (ANSV)
•	CONSULTAS DE COMPARENDOS – EQUIPO COMERCIAL I.T.A - BUS SIMIT 
•	CONSULTAS DE IMPUESTOS DE VEHICULOS MATRICULADOS EN I.T.A  - EQUIPO COMERCIAL I.T.A 
•	INFORMACION DE REQUISITOS PARA ADQUIRIR LICENCIA DE CONDUCCION POR PRIMERA VEZ – EQUIPO COMERCIAL I.T.A
•	INFORMACION DE REQUISITOS PARA REALIZAR RENOVACION DE LICENCIAS DE CONDUCCION - EQUIPO COMERCIAL I.T.A
•	INFORMACION PARA REALIZAR TRASPASO DE VEHICULO - EQUIPO COMERCIAL I.T.A</t>
  </si>
  <si>
    <t>A&amp;M</t>
  </si>
  <si>
    <t>Acción</t>
  </si>
  <si>
    <t>Presupuesto acción</t>
  </si>
  <si>
    <t>Tiempo ejecutado</t>
  </si>
  <si>
    <t>Presupuesto personal</t>
  </si>
  <si>
    <t>Inclusión de montaje</t>
  </si>
  <si>
    <t>Costo mensual del personal</t>
  </si>
  <si>
    <t>2 meses</t>
  </si>
  <si>
    <t>1 mes</t>
  </si>
  <si>
    <t>Totales</t>
  </si>
  <si>
    <t>FUNTAB</t>
  </si>
  <si>
    <t>Equipo de trabajo administrativo</t>
  </si>
  <si>
    <t>REQUERIMIENTOS</t>
  </si>
  <si>
    <t>PRESUPUESTO</t>
  </si>
  <si>
    <t>Unitario</t>
  </si>
  <si>
    <t>Tiempo (meses)</t>
  </si>
  <si>
    <t xml:space="preserve"> Cantidad</t>
  </si>
  <si>
    <t>Total</t>
  </si>
  <si>
    <t>Director de Proyecto</t>
  </si>
  <si>
    <t>Coordinador</t>
  </si>
  <si>
    <t>Auxiliar administrativo</t>
  </si>
  <si>
    <t>Subtotal (1) Personal Administrativo</t>
  </si>
  <si>
    <t>Estrategia I. Pilar Comportamiento Humano</t>
  </si>
  <si>
    <t>Tiempo</t>
  </si>
  <si>
    <t>Promotor de seguridad vial (Valor incluye: Formación y capacitaciones en seguridad vial, dotación y elementos de protección personal, salarios, auxilio de transporte, prestaciones sociales, impuestos, aportes de ley, gastos de legalización, entre otros)</t>
  </si>
  <si>
    <t>Supervisor de seguridad vial (Valor incluye: Formación y capacitaciones en seguridad vial, dotación y elementos de protección personal, salarios, auxilio de transporte, prestaciones sociales, impuestos, aportes de ley, gastos de legalización, bono de transporte para el desplazamiento a la supervisión de labores diarias entre otros)</t>
  </si>
  <si>
    <t>Adición</t>
  </si>
  <si>
    <t>Total asignado</t>
  </si>
  <si>
    <t>Subtotal (2) Estrategia 1</t>
  </si>
  <si>
    <t>Estrategia II. Formación de niños y adolescentes en seguridad vial</t>
  </si>
  <si>
    <t>Requerimientos</t>
  </si>
  <si>
    <t>PRESUPUESTO Total</t>
  </si>
  <si>
    <t xml:space="preserve">Campaña Seguridad Vial </t>
  </si>
  <si>
    <t>Subtotal (3) Estrategia 2</t>
  </si>
  <si>
    <t>Campaña de Seguridad vial al colegio en niños, niñas y adolescentes</t>
  </si>
  <si>
    <t>TOTAL PRESUPUESTO (1+2+3)</t>
  </si>
  <si>
    <t>Presupuesto inicial</t>
  </si>
  <si>
    <t>Total presupuestado</t>
  </si>
  <si>
    <t>Estrategia I Promotores</t>
  </si>
  <si>
    <t>Estrategia II - Campaña “Vías más limpias, más seguras”</t>
  </si>
  <si>
    <t>Estrategia II - Campaña de Seguridad vial al colegio en niños, niñas y adolescentes</t>
  </si>
  <si>
    <t>EJECUCIÓN PRESUPUESTAL</t>
  </si>
  <si>
    <t>Valor del convenio</t>
  </si>
  <si>
    <t>Anticipo</t>
  </si>
  <si>
    <t>Saldo del convenio</t>
  </si>
  <si>
    <t>FEBRERO</t>
  </si>
  <si>
    <t>MARZO</t>
  </si>
  <si>
    <t>ABRIL</t>
  </si>
  <si>
    <t>MAYO</t>
  </si>
  <si>
    <t>JUNIO</t>
  </si>
  <si>
    <t>PRESUPUESTO 
Cantidad</t>
  </si>
  <si>
    <t>PRESUPUESTO 
Total</t>
  </si>
  <si>
    <t>Esquipo de trabajo</t>
  </si>
  <si>
    <t>Promotor de seguridad vial (Valor incluye: Formacion y capacitaciones en seguridad vial, dotacion y elementos de protección personal,  salarios, auxilio de transporte, prestaciones sociales, impuestos, aportes de ley, gastos de legalizacion, entre otros)</t>
  </si>
  <si>
    <t>48 promotores y 3 supervisores vinculados</t>
  </si>
  <si>
    <t>48 promotores + 6 promotores y 3 supervisores vinculados</t>
  </si>
  <si>
    <t>4 eventos  de la Campaña “Vías más limpias, más seguras”</t>
  </si>
  <si>
    <t>13 eventos de la Campaña “Vías más limpias, más seguras”</t>
  </si>
  <si>
    <t>12 eventos de la Campaña de Seguridad vial al colegio en niños y niñas</t>
  </si>
  <si>
    <t>10 eventos de la Campaña de Seguridad vial al colegio en niños y niñas.
4 eventos de  la Campaña de Seguridad vial al colegio en adolescentes.</t>
  </si>
  <si>
    <t>10 eventos  de la Campaña “Vías más limpias, más seguras”
9 eventos de  la Campaña de Seguridad vial al colegio en adolescentes.</t>
  </si>
  <si>
    <t>Valor de la factura</t>
  </si>
  <si>
    <t>Amortización</t>
  </si>
  <si>
    <t>Neto pagado</t>
  </si>
  <si>
    <t>Saldo de amortización</t>
  </si>
  <si>
    <t>Asignado a la estraegia 2</t>
  </si>
  <si>
    <t>Ejecutado</t>
  </si>
  <si>
    <t>Junio</t>
  </si>
  <si>
    <t>Julio</t>
  </si>
  <si>
    <t>Agosto</t>
  </si>
  <si>
    <t>Adición junio</t>
  </si>
  <si>
    <t>Adición julio</t>
  </si>
  <si>
    <t>Adición Agosto</t>
  </si>
  <si>
    <t>Campaña “Vías más limpias, más seguras”</t>
  </si>
  <si>
    <t>Valor unitario por evento</t>
  </si>
  <si>
    <t>Implementar una (1) estrategia de educación vial, urbanismo táctico para niños, niñas y adolescentes</t>
  </si>
  <si>
    <t>Instalar  320 señales verticales en los municipios de jurisdicción del Instituto de Tránsito del atlántico</t>
  </si>
  <si>
    <t>Demarcación  de vías secundarias en el departamento.
Instalacion de señales verticales  en los municipios de jurisdicción del Institutto de Tránsito del Atlántico</t>
  </si>
  <si>
    <t>Incrementar a 44.85 el índice de la Política de servicio al ciudadano</t>
  </si>
  <si>
    <t>El 0,25 equivale a actualizar la plataforma tecnologica  con los desarrollos necesarios para la parametrizacion de los tramites virtuales</t>
  </si>
  <si>
    <t xml:space="preserve"> Sede operativa de Baranoa: realizar diseño de las adecuaciones e  iniciar las  actiivdades de obra en la oficina de tránsito de Baranoa y CIA vial de Baranoa</t>
  </si>
  <si>
    <t>El 0,1 equivale a realizar realizar diseño de las adecuaciones e  iniciar las  actiivdades de obra en la oficina de tránsito de Baranoa y CIA vial de Baranoa (preliminares, cielo raso, muros, cubiertas, entre otros).</t>
  </si>
  <si>
    <t>Instituto de Tránsito del Atlántico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</si>
</sst>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4" formatCode="_-&quot;$&quot;\ * #,##0.00_-;\-&quot;$&quot;\ * #,##0.00_-;_-&quot;$&quot;\ * &quot;-&quot;??_-;_-@_-"/>
    <numFmt numFmtId="43" formatCode="_-* #,##0.00_-;\-* #,##0.00_-;_-* &quot;-&quot;??_-;_-@_-"/>
    <numFmt numFmtId="164" formatCode="_(&quot;$&quot;* #,##0.00_);_(&quot;$&quot;* \(#,##0.00\);_(&quot;$&quot;* &quot;-&quot;??_);_(@_)"/>
    <numFmt numFmtId="165" formatCode="_-* #,##0.00\ &quot;pta&quot;_-;\-* #,##0.00\ &quot;pta&quot;_-;_-* &quot;-&quot;??\ &quot;pta&quot;_-;_-@_-"/>
    <numFmt numFmtId="166" formatCode="_-&quot;$&quot;\ * #,##0_-;\-&quot;$&quot;\ * #,##0_-;_-&quot;$&quot;\ * &quot;-&quot;??_-;_-@_-"/>
    <numFmt numFmtId="167" formatCode="_-[$$-240A]\ * #,##0_-;\-[$$-240A]\ * #,##0_-;_-[$$-240A]\ * &quot;-&quot;??_-;_-@_-"/>
    <numFmt numFmtId="168" formatCode="yyyy\-mm\-dd;@"/>
  </numFmts>
  <fonts count="53" x14ac:knownFonts="1">
    <font>
      <sz val="11"/>
      <color theme="1"/>
      <name val="Aptos Narrow"/>
      <charset val="134"/>
      <scheme val="minor"/>
    </font>
    <font>
      <sz val="10"/>
      <name val="Arial"/>
      <family val="2"/>
    </font>
    <font>
      <b/>
      <sz val="12"/>
      <name val="Avenir Next LT Pro"/>
      <family val="2"/>
    </font>
    <font>
      <b/>
      <sz val="9"/>
      <color theme="0"/>
      <name val="Avenir Next LT Pro"/>
      <family val="2"/>
    </font>
    <font>
      <sz val="10"/>
      <name val="Avenir Next LT Pro"/>
      <family val="2"/>
    </font>
    <font>
      <b/>
      <sz val="10"/>
      <color theme="0"/>
      <name val="Avenir Next LT Pro"/>
      <family val="2"/>
    </font>
    <font>
      <b/>
      <sz val="10"/>
      <name val="Avenir Next LT Pro"/>
      <family val="2"/>
    </font>
    <font>
      <sz val="11"/>
      <color indexed="8"/>
      <name val="Calibri"/>
      <family val="2"/>
    </font>
    <font>
      <b/>
      <sz val="8"/>
      <color rgb="FF000000"/>
      <name val="Arial"/>
      <family val="2"/>
    </font>
    <font>
      <sz val="8"/>
      <color theme="1"/>
      <name val="Arial"/>
      <family val="2"/>
    </font>
    <font>
      <sz val="8"/>
      <color rgb="FF000000"/>
      <name val="Arial"/>
      <family val="2"/>
    </font>
    <font>
      <sz val="10"/>
      <name val="Times New Roman"/>
      <family val="1"/>
    </font>
    <font>
      <sz val="8"/>
      <name val="Times New Roman"/>
      <family val="1"/>
    </font>
    <font>
      <sz val="9"/>
      <name val="Arial"/>
      <family val="2"/>
    </font>
    <font>
      <b/>
      <sz val="12"/>
      <name val="Arial"/>
      <family val="2"/>
    </font>
    <font>
      <b/>
      <sz val="10"/>
      <name val="Arial"/>
      <family val="2"/>
    </font>
    <font>
      <b/>
      <sz val="10"/>
      <name val="Times New Roman"/>
      <family val="1"/>
    </font>
    <font>
      <b/>
      <sz val="8"/>
      <name val="Times New Roman"/>
      <family val="1"/>
    </font>
    <font>
      <b/>
      <sz val="9"/>
      <name val="Times New Roman"/>
      <family val="1"/>
    </font>
    <font>
      <sz val="9"/>
      <name val="Times New Roman"/>
      <family val="1"/>
    </font>
    <font>
      <sz val="11"/>
      <color rgb="FF000000"/>
      <name val="Times New Roman"/>
      <family val="1"/>
    </font>
    <font>
      <b/>
      <sz val="8"/>
      <color rgb="FF000000"/>
      <name val="Times New Roman"/>
      <family val="1"/>
    </font>
    <font>
      <sz val="6"/>
      <name val="Times New Roman"/>
      <family val="1"/>
    </font>
    <font>
      <b/>
      <sz val="6"/>
      <name val="Times New Roman"/>
      <family val="1"/>
    </font>
    <font>
      <b/>
      <sz val="11"/>
      <color rgb="FF000000"/>
      <name val="Times New Roman"/>
      <family val="1"/>
    </font>
    <font>
      <b/>
      <sz val="10"/>
      <color rgb="FF000000"/>
      <name val="Times New Roman"/>
      <family val="1"/>
    </font>
    <font>
      <b/>
      <sz val="9"/>
      <color rgb="FF000000"/>
      <name val="Times New Roman"/>
      <family val="1"/>
    </font>
    <font>
      <b/>
      <sz val="7"/>
      <name val="Times New Roman"/>
      <family val="1"/>
    </font>
    <font>
      <b/>
      <sz val="9"/>
      <color theme="1"/>
      <name val="Times New Roman"/>
      <family val="1"/>
    </font>
    <font>
      <sz val="10"/>
      <color rgb="FFFF0000"/>
      <name val="Times New Roman"/>
      <family val="1"/>
    </font>
    <font>
      <sz val="8"/>
      <name val="Times New Roman"/>
      <family val="1"/>
    </font>
    <font>
      <sz val="10"/>
      <name val="Times New Roman"/>
      <family val="1"/>
    </font>
    <font>
      <b/>
      <sz val="9"/>
      <name val="Times New Roman"/>
      <family val="1"/>
    </font>
    <font>
      <b/>
      <sz val="6"/>
      <name val="Times New Roman"/>
      <family val="1"/>
    </font>
    <font>
      <b/>
      <sz val="8"/>
      <name val="Times New Roman"/>
      <family val="1"/>
    </font>
    <font>
      <sz val="6"/>
      <name val="Times New Roman"/>
      <family val="1"/>
    </font>
    <font>
      <sz val="9"/>
      <name val="Times New Roman"/>
      <family val="1"/>
    </font>
    <font>
      <b/>
      <sz val="10"/>
      <name val="Times New Roman"/>
      <family val="1"/>
    </font>
    <font>
      <b/>
      <sz val="11"/>
      <name val="Times New Roman"/>
      <family val="1"/>
    </font>
    <font>
      <sz val="9"/>
      <color rgb="FFFF0000"/>
      <name val="Arial"/>
      <family val="2"/>
    </font>
    <font>
      <i/>
      <sz val="12"/>
      <color rgb="FF1C2F33"/>
      <name val="Aptos Narrow"/>
      <family val="2"/>
      <scheme val="minor"/>
    </font>
    <font>
      <sz val="11"/>
      <color rgb="FF000000"/>
      <name val="Aptos Narrow"/>
      <family val="2"/>
      <scheme val="minor"/>
    </font>
    <font>
      <sz val="10"/>
      <name val="MS Sans Serif"/>
      <family val="2"/>
    </font>
    <font>
      <sz val="9"/>
      <name val="Tahoma"/>
      <family val="2"/>
    </font>
    <font>
      <b/>
      <sz val="9"/>
      <name val="Tahoma"/>
      <family val="2"/>
    </font>
    <font>
      <sz val="11"/>
      <color theme="1"/>
      <name val="Aptos Narrow"/>
      <family val="2"/>
      <scheme val="minor"/>
    </font>
    <font>
      <sz val="10"/>
      <color rgb="FFFF0000"/>
      <name val="Times New Roman"/>
      <family val="1"/>
    </font>
    <font>
      <sz val="10"/>
      <name val="Times New Roman"/>
      <family val="1"/>
    </font>
    <font>
      <sz val="8"/>
      <name val="Times New Roman"/>
      <family val="1"/>
    </font>
    <font>
      <b/>
      <sz val="10"/>
      <name val="Times New Roman"/>
      <family val="1"/>
    </font>
    <font>
      <b/>
      <sz val="8"/>
      <name val="Times New Roman"/>
      <family val="1"/>
    </font>
    <font>
      <sz val="9"/>
      <name val="Times New Roman"/>
      <family val="1"/>
    </font>
    <font>
      <sz val="8"/>
      <name val="Arial"/>
      <family val="2"/>
    </font>
  </fonts>
  <fills count="20">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9CC2E5"/>
        <bgColor indexed="64"/>
      </patternFill>
    </fill>
    <fill>
      <patternFill patternType="solid">
        <fgColor rgb="FFDEEAF6"/>
        <bgColor indexed="64"/>
      </patternFill>
    </fill>
    <fill>
      <patternFill patternType="solid">
        <fgColor rgb="FFFFFFFF"/>
        <bgColor indexed="64"/>
      </patternFill>
    </fill>
    <fill>
      <patternFill patternType="solid">
        <fgColor rgb="FFD9D9D9"/>
        <bgColor rgb="FF000000"/>
      </patternFill>
    </fill>
    <fill>
      <patternFill patternType="solid">
        <fgColor rgb="FFBFBFBF"/>
        <bgColor rgb="FF000000"/>
      </patternFill>
    </fill>
    <fill>
      <patternFill patternType="solid">
        <fgColor rgb="FF808080"/>
        <bgColor rgb="FF000000"/>
      </patternFill>
    </fill>
    <fill>
      <patternFill patternType="solid">
        <fgColor rgb="FFFFFFCC"/>
        <bgColor rgb="FF000000"/>
      </patternFill>
    </fill>
    <fill>
      <patternFill patternType="solid">
        <fgColor rgb="FFFDE9D9"/>
        <bgColor rgb="FF000000"/>
      </patternFill>
    </fill>
    <fill>
      <patternFill patternType="solid">
        <fgColor rgb="FFDCE6F1"/>
        <bgColor rgb="FF000000"/>
      </patternFill>
    </fill>
    <fill>
      <patternFill patternType="solid">
        <fgColor theme="5" tint="0.79992065187536243"/>
        <bgColor rgb="FF000000"/>
      </patternFill>
    </fill>
    <fill>
      <patternFill patternType="solid">
        <fgColor rgb="FFFFFF00"/>
        <bgColor indexed="64"/>
      </patternFill>
    </fill>
    <fill>
      <patternFill patternType="solid">
        <fgColor theme="0" tint="-0.14993743705557422"/>
        <bgColor indexed="64"/>
      </patternFill>
    </fill>
    <fill>
      <patternFill patternType="solid">
        <fgColor rgb="FF7BCBE5"/>
        <bgColor indexed="64"/>
      </patternFill>
    </fill>
  </fills>
  <borders count="42">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rgb="FF000000"/>
      </right>
      <top style="medium">
        <color auto="1"/>
      </top>
      <bottom/>
      <diagonal/>
    </border>
    <border>
      <left style="medium">
        <color rgb="FF000000"/>
      </left>
      <right style="medium">
        <color auto="1"/>
      </right>
      <top style="medium">
        <color auto="1"/>
      </top>
      <bottom/>
      <diagonal/>
    </border>
    <border>
      <left style="medium">
        <color auto="1"/>
      </left>
      <right/>
      <top/>
      <bottom style="medium">
        <color auto="1"/>
      </bottom>
      <diagonal/>
    </border>
    <border>
      <left/>
      <right style="medium">
        <color rgb="FF000000"/>
      </right>
      <top/>
      <bottom style="medium">
        <color auto="1"/>
      </bottom>
      <diagonal/>
    </border>
    <border>
      <left style="medium">
        <color rgb="FF000000"/>
      </left>
      <right style="medium">
        <color auto="1"/>
      </right>
      <top/>
      <bottom style="medium">
        <color auto="1"/>
      </bottom>
      <diagonal/>
    </border>
    <border>
      <left/>
      <right/>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double">
        <color auto="1"/>
      </left>
      <right/>
      <top style="double">
        <color auto="1"/>
      </top>
      <bottom/>
      <diagonal/>
    </border>
    <border>
      <left/>
      <right/>
      <top style="double">
        <color auto="1"/>
      </top>
      <bottom/>
      <diagonal/>
    </border>
    <border>
      <left style="double">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double">
        <color auto="1"/>
      </right>
      <top style="double">
        <color auto="1"/>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right style="thin">
        <color auto="1"/>
      </right>
      <top style="double">
        <color auto="1"/>
      </top>
      <bottom/>
      <diagonal/>
    </border>
    <border>
      <left/>
      <right style="thin">
        <color auto="1"/>
      </right>
      <top/>
      <bottom style="double">
        <color auto="1"/>
      </bottom>
      <diagonal/>
    </border>
    <border>
      <left style="thin">
        <color theme="0"/>
      </left>
      <right style="thin">
        <color theme="0"/>
      </right>
      <top style="thin">
        <color theme="0"/>
      </top>
      <bottom style="thin">
        <color theme="0"/>
      </bottom>
      <diagonal/>
    </border>
  </borders>
  <cellStyleXfs count="10">
    <xf numFmtId="0" fontId="0" fillId="0" borderId="0"/>
    <xf numFmtId="44" fontId="45" fillId="0" borderId="0" applyFont="0" applyFill="0" applyBorder="0" applyAlignment="0" applyProtection="0"/>
    <xf numFmtId="0" fontId="40" fillId="19" borderId="41">
      <alignment horizontal="left" vertical="center" wrapText="1"/>
    </xf>
    <xf numFmtId="164" fontId="45" fillId="0" borderId="0" applyFont="0" applyFill="0" applyBorder="0" applyAlignment="0" applyProtection="0">
      <alignment vertical="center"/>
    </xf>
    <xf numFmtId="165" fontId="1" fillId="0" borderId="0" applyFont="0" applyFill="0" applyBorder="0" applyAlignment="0" applyProtection="0"/>
    <xf numFmtId="0" fontId="1" fillId="0" borderId="0"/>
    <xf numFmtId="0" fontId="41" fillId="0" borderId="0"/>
    <xf numFmtId="0" fontId="7" fillId="0" borderId="0" applyNumberFormat="0" applyFill="0" applyBorder="0" applyProtection="0"/>
    <xf numFmtId="0" fontId="42" fillId="0" borderId="0"/>
    <xf numFmtId="9" fontId="1" fillId="0" borderId="0" applyFont="0" applyFill="0" applyBorder="0" applyAlignment="0" applyProtection="0"/>
  </cellStyleXfs>
  <cellXfs count="320">
    <xf numFmtId="0" fontId="0" fillId="0" borderId="0" xfId="0"/>
    <xf numFmtId="0" fontId="1" fillId="0" borderId="0" xfId="5"/>
    <xf numFmtId="0" fontId="1" fillId="2" borderId="0" xfId="5" applyFill="1"/>
    <xf numFmtId="0" fontId="3" fillId="3" borderId="2" xfId="5" applyFont="1" applyFill="1" applyBorder="1" applyAlignment="1">
      <alignment horizontal="center" vertical="center"/>
    </xf>
    <xf numFmtId="166" fontId="4" fillId="2" borderId="2" xfId="4" applyNumberFormat="1" applyFont="1" applyFill="1" applyBorder="1" applyAlignment="1">
      <alignment horizontal="right" vertical="center" wrapText="1"/>
    </xf>
    <xf numFmtId="166" fontId="4" fillId="2" borderId="0" xfId="4" applyNumberFormat="1" applyFont="1" applyFill="1" applyBorder="1" applyAlignment="1">
      <alignment horizontal="right" vertical="center" wrapText="1"/>
    </xf>
    <xf numFmtId="0" fontId="5" fillId="4" borderId="3" xfId="5" applyFont="1" applyFill="1" applyBorder="1" applyAlignment="1">
      <alignment vertical="center" wrapText="1"/>
    </xf>
    <xf numFmtId="0" fontId="3" fillId="3" borderId="2" xfId="5" applyFont="1" applyFill="1" applyBorder="1" applyAlignment="1">
      <alignment horizontal="center" vertical="center" wrapText="1"/>
    </xf>
    <xf numFmtId="0" fontId="4" fillId="2" borderId="2" xfId="5" applyFont="1" applyFill="1" applyBorder="1" applyAlignment="1">
      <alignment horizontal="left" vertical="center" wrapText="1"/>
    </xf>
    <xf numFmtId="167" fontId="4" fillId="2" borderId="2" xfId="4" applyNumberFormat="1" applyFont="1" applyFill="1" applyBorder="1" applyAlignment="1">
      <alignment horizontal="right" vertical="center" wrapText="1"/>
    </xf>
    <xf numFmtId="167" fontId="4" fillId="2" borderId="2" xfId="4" applyNumberFormat="1" applyFont="1" applyFill="1" applyBorder="1" applyAlignment="1">
      <alignment horizontal="center" vertical="center" wrapText="1"/>
    </xf>
    <xf numFmtId="167" fontId="4" fillId="0" borderId="2" xfId="4" applyNumberFormat="1" applyFont="1" applyFill="1" applyBorder="1" applyAlignment="1">
      <alignment horizontal="right" vertical="center" wrapText="1"/>
    </xf>
    <xf numFmtId="167" fontId="4" fillId="0" borderId="2" xfId="4" applyNumberFormat="1" applyFont="1" applyFill="1" applyBorder="1" applyAlignment="1">
      <alignment horizontal="center" vertical="center" wrapText="1"/>
    </xf>
    <xf numFmtId="167" fontId="5" fillId="4" borderId="3" xfId="5" applyNumberFormat="1" applyFont="1" applyFill="1" applyBorder="1" applyAlignment="1">
      <alignment vertical="center" wrapText="1"/>
    </xf>
    <xf numFmtId="0" fontId="6" fillId="2" borderId="2" xfId="5" applyFont="1" applyFill="1" applyBorder="1" applyAlignment="1">
      <alignment horizontal="left" vertical="center" wrapText="1"/>
    </xf>
    <xf numFmtId="167" fontId="6" fillId="2" borderId="2" xfId="4" applyNumberFormat="1" applyFont="1" applyFill="1" applyBorder="1" applyAlignment="1">
      <alignment horizontal="right" vertical="center" wrapText="1"/>
    </xf>
    <xf numFmtId="167" fontId="6" fillId="5" borderId="2" xfId="4" applyNumberFormat="1" applyFont="1" applyFill="1" applyBorder="1" applyAlignment="1">
      <alignment horizontal="right" vertical="center" wrapText="1"/>
    </xf>
    <xf numFmtId="167" fontId="1" fillId="0" borderId="0" xfId="5" applyNumberFormat="1"/>
    <xf numFmtId="6" fontId="1" fillId="0" borderId="0" xfId="5" applyNumberFormat="1"/>
    <xf numFmtId="9" fontId="1" fillId="0" borderId="0" xfId="5" applyNumberFormat="1"/>
    <xf numFmtId="0" fontId="1" fillId="0" borderId="0" xfId="5" applyAlignment="1">
      <alignment vertical="center" wrapText="1"/>
    </xf>
    <xf numFmtId="9" fontId="0" fillId="0" borderId="0" xfId="9" applyFont="1" applyAlignment="1">
      <alignment vertical="center" wrapText="1"/>
    </xf>
    <xf numFmtId="0" fontId="7" fillId="0" borderId="0" xfId="7" applyAlignment="1">
      <alignment vertical="center" wrapText="1"/>
    </xf>
    <xf numFmtId="0" fontId="7" fillId="0" borderId="0" xfId="7"/>
    <xf numFmtId="0" fontId="7" fillId="0" borderId="2" xfId="7" applyBorder="1" applyAlignment="1">
      <alignment vertical="center" wrapText="1"/>
    </xf>
    <xf numFmtId="0" fontId="7" fillId="0" borderId="2" xfId="7" applyBorder="1" applyAlignment="1">
      <alignment vertical="center"/>
    </xf>
    <xf numFmtId="0" fontId="7" fillId="0" borderId="0" xfId="7" applyAlignment="1">
      <alignment vertical="center"/>
    </xf>
    <xf numFmtId="49" fontId="7" fillId="0" borderId="2" xfId="7" applyNumberFormat="1" applyBorder="1" applyAlignment="1">
      <alignment vertical="center" wrapText="1"/>
    </xf>
    <xf numFmtId="164" fontId="0" fillId="0" borderId="2" xfId="3" applyFont="1" applyBorder="1" applyAlignment="1">
      <alignment vertical="center"/>
    </xf>
    <xf numFmtId="164" fontId="0" fillId="0" borderId="0" xfId="3" applyFont="1" applyAlignment="1">
      <alignment vertical="center"/>
    </xf>
    <xf numFmtId="164" fontId="7" fillId="0" borderId="2" xfId="7" applyNumberFormat="1" applyBorder="1" applyAlignment="1">
      <alignment vertical="center"/>
    </xf>
    <xf numFmtId="44" fontId="7" fillId="0" borderId="2" xfId="7" applyNumberFormat="1" applyBorder="1" applyAlignment="1">
      <alignment vertical="center"/>
    </xf>
    <xf numFmtId="44" fontId="7" fillId="0" borderId="0" xfId="7" applyNumberFormat="1" applyAlignment="1">
      <alignment vertical="center"/>
    </xf>
    <xf numFmtId="164" fontId="7" fillId="0" borderId="0" xfId="7" applyNumberFormat="1" applyAlignment="1">
      <alignment vertical="center"/>
    </xf>
    <xf numFmtId="0" fontId="8" fillId="8" borderId="1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9" fillId="0" borderId="12" xfId="0" applyFont="1" applyBorder="1" applyAlignment="1">
      <alignment horizontal="left" vertical="center" wrapText="1"/>
    </xf>
    <xf numFmtId="6" fontId="9" fillId="0" borderId="13" xfId="0" applyNumberFormat="1" applyFont="1" applyBorder="1" applyAlignment="1">
      <alignment horizontal="right" vertical="center" wrapText="1"/>
    </xf>
    <xf numFmtId="0" fontId="9" fillId="0" borderId="13" xfId="0" applyFont="1" applyBorder="1" applyAlignment="1">
      <alignment horizontal="right" vertical="center" wrapText="1"/>
    </xf>
    <xf numFmtId="0" fontId="8" fillId="9" borderId="12" xfId="0" applyFont="1" applyFill="1" applyBorder="1" applyAlignment="1">
      <alignment horizontal="left" vertical="center" wrapText="1"/>
    </xf>
    <xf numFmtId="6" fontId="8" fillId="9" borderId="13" xfId="0" applyNumberFormat="1" applyFont="1" applyFill="1" applyBorder="1" applyAlignment="1">
      <alignment horizontal="left" vertical="center" wrapText="1"/>
    </xf>
    <xf numFmtId="0" fontId="8" fillId="9" borderId="13" xfId="0" applyFont="1" applyFill="1" applyBorder="1" applyAlignment="1">
      <alignment horizontal="left" vertical="center" wrapText="1"/>
    </xf>
    <xf numFmtId="6" fontId="8" fillId="9" borderId="13" xfId="0" applyNumberFormat="1" applyFont="1" applyFill="1" applyBorder="1" applyAlignment="1">
      <alignment horizontal="center" vertical="center" wrapText="1"/>
    </xf>
    <xf numFmtId="0" fontId="9" fillId="0" borderId="12" xfId="0" applyFont="1" applyBorder="1" applyAlignment="1">
      <alignment horizontal="justify" vertical="center" wrapText="1"/>
    </xf>
    <xf numFmtId="6" fontId="9" fillId="0" borderId="13" xfId="0" applyNumberFormat="1" applyFont="1" applyBorder="1" applyAlignment="1">
      <alignment horizontal="left" vertical="center" wrapText="1"/>
    </xf>
    <xf numFmtId="0" fontId="9" fillId="0" borderId="13" xfId="0" applyFont="1" applyBorder="1" applyAlignment="1">
      <alignment horizontal="center" vertical="center" wrapText="1"/>
    </xf>
    <xf numFmtId="6" fontId="9" fillId="0" borderId="13" xfId="0" applyNumberFormat="1" applyFont="1" applyBorder="1" applyAlignment="1">
      <alignment horizontal="center" vertical="center" wrapText="1"/>
    </xf>
    <xf numFmtId="6" fontId="7" fillId="0" borderId="0" xfId="7" applyNumberFormat="1"/>
    <xf numFmtId="0" fontId="10" fillId="9" borderId="12" xfId="0" applyFont="1" applyFill="1" applyBorder="1" applyAlignment="1">
      <alignment horizontal="left" vertical="center" wrapText="1"/>
    </xf>
    <xf numFmtId="6" fontId="10" fillId="9" borderId="13" xfId="0" applyNumberFormat="1" applyFont="1" applyFill="1" applyBorder="1" applyAlignment="1">
      <alignment horizontal="right" vertical="center" wrapText="1"/>
    </xf>
    <xf numFmtId="0" fontId="10" fillId="9" borderId="21" xfId="0" applyFont="1" applyFill="1" applyBorder="1" applyAlignment="1">
      <alignment horizontal="left" vertical="center"/>
    </xf>
    <xf numFmtId="0" fontId="10" fillId="9" borderId="13" xfId="0" applyFont="1" applyFill="1" applyBorder="1" applyAlignment="1">
      <alignment horizontal="left" vertical="center"/>
    </xf>
    <xf numFmtId="6" fontId="8" fillId="7" borderId="13" xfId="0" applyNumberFormat="1" applyFont="1" applyFill="1" applyBorder="1" applyAlignment="1">
      <alignment horizontal="left" vertical="center" wrapText="1"/>
    </xf>
    <xf numFmtId="0" fontId="11" fillId="0" borderId="0" xfId="5" applyFont="1" applyAlignment="1">
      <alignment horizontal="center" vertical="center"/>
    </xf>
    <xf numFmtId="166" fontId="12" fillId="0" borderId="0" xfId="1" applyNumberFormat="1" applyFont="1" applyAlignment="1">
      <alignment horizontal="center" vertical="center" textRotation="90"/>
    </xf>
    <xf numFmtId="166" fontId="11" fillId="0" borderId="0" xfId="1" applyNumberFormat="1" applyFont="1" applyAlignment="1">
      <alignment horizontal="center" vertical="center"/>
    </xf>
    <xf numFmtId="0" fontId="11" fillId="0" borderId="0" xfId="0" applyFont="1" applyAlignment="1">
      <alignment horizontal="center" vertical="center"/>
    </xf>
    <xf numFmtId="0" fontId="11" fillId="0" borderId="27" xfId="5" applyFont="1" applyBorder="1" applyAlignment="1">
      <alignment horizontal="center" vertical="center"/>
    </xf>
    <xf numFmtId="0" fontId="11" fillId="0" borderId="28" xfId="5" applyFont="1" applyBorder="1" applyAlignment="1">
      <alignment horizontal="center" vertical="center"/>
    </xf>
    <xf numFmtId="0" fontId="11" fillId="0" borderId="29" xfId="5" applyFont="1" applyBorder="1" applyAlignment="1">
      <alignment horizontal="center" vertical="center"/>
    </xf>
    <xf numFmtId="0" fontId="16" fillId="0" borderId="0" xfId="0" applyFont="1" applyAlignment="1">
      <alignment horizontal="center" vertical="center"/>
    </xf>
    <xf numFmtId="0" fontId="12" fillId="0" borderId="33" xfId="0" applyFont="1" applyBorder="1" applyAlignment="1">
      <alignment horizontal="center" vertical="center" wrapText="1"/>
    </xf>
    <xf numFmtId="0" fontId="18" fillId="0" borderId="5" xfId="0" applyFont="1" applyBorder="1" applyAlignment="1">
      <alignment horizontal="center" vertical="center"/>
    </xf>
    <xf numFmtId="0" fontId="12" fillId="11" borderId="33" xfId="5" applyFont="1" applyFill="1" applyBorder="1" applyAlignment="1">
      <alignment horizontal="center" vertical="center"/>
    </xf>
    <xf numFmtId="0" fontId="19" fillId="0" borderId="2" xfId="0" applyFont="1" applyBorder="1" applyAlignment="1">
      <alignment horizontal="center" vertical="center"/>
    </xf>
    <xf numFmtId="0" fontId="11" fillId="0" borderId="33" xfId="5" applyFont="1" applyBorder="1" applyAlignment="1">
      <alignment horizontal="center" vertical="center"/>
    </xf>
    <xf numFmtId="0" fontId="19" fillId="0" borderId="2" xfId="0" applyFont="1" applyBorder="1" applyAlignment="1">
      <alignment horizontal="center" vertical="center" wrapText="1"/>
    </xf>
    <xf numFmtId="0" fontId="12" fillId="0" borderId="33" xfId="0" applyFont="1" applyBorder="1" applyAlignment="1">
      <alignment horizontal="center" vertical="center"/>
    </xf>
    <xf numFmtId="0" fontId="11" fillId="0" borderId="2" xfId="5" applyFont="1" applyBorder="1" applyAlignment="1">
      <alignment horizontal="center" vertical="center"/>
    </xf>
    <xf numFmtId="0" fontId="11" fillId="0" borderId="5" xfId="5" applyFont="1" applyBorder="1" applyAlignment="1">
      <alignment horizontal="center" vertical="center"/>
    </xf>
    <xf numFmtId="0" fontId="18" fillId="0" borderId="31" xfId="0" applyFont="1" applyBorder="1" applyAlignment="1">
      <alignment horizontal="center" vertical="center" wrapText="1"/>
    </xf>
    <xf numFmtId="0" fontId="18" fillId="0" borderId="31" xfId="0" applyFont="1" applyBorder="1" applyAlignment="1">
      <alignment horizontal="center" vertical="center"/>
    </xf>
    <xf numFmtId="0" fontId="12" fillId="0" borderId="5" xfId="0" applyFont="1" applyBorder="1" applyAlignment="1">
      <alignment horizontal="center" vertical="center" wrapText="1"/>
    </xf>
    <xf numFmtId="0" fontId="17" fillId="10" borderId="2" xfId="5" applyFont="1" applyFill="1" applyBorder="1" applyAlignment="1">
      <alignment horizontal="center" vertical="center"/>
    </xf>
    <xf numFmtId="0" fontId="17" fillId="12" borderId="33" xfId="0" applyFont="1" applyFill="1" applyBorder="1" applyAlignment="1">
      <alignment horizontal="center" vertical="center"/>
    </xf>
    <xf numFmtId="0" fontId="20" fillId="0" borderId="2" xfId="0" applyFont="1" applyBorder="1" applyAlignment="1">
      <alignment horizontal="center" vertical="center" wrapText="1"/>
    </xf>
    <xf numFmtId="9" fontId="20" fillId="0" borderId="2" xfId="0" applyNumberFormat="1" applyFont="1" applyBorder="1" applyAlignment="1">
      <alignment horizontal="center" vertical="center" wrapText="1"/>
    </xf>
    <xf numFmtId="0" fontId="11" fillId="0" borderId="33" xfId="0" applyFont="1" applyBorder="1" applyAlignment="1">
      <alignment horizontal="center" vertical="center"/>
    </xf>
    <xf numFmtId="0" fontId="12" fillId="11" borderId="2" xfId="5" applyFont="1" applyFill="1" applyBorder="1" applyAlignment="1">
      <alignment horizontal="center" vertical="center"/>
    </xf>
    <xf numFmtId="0" fontId="11" fillId="12" borderId="33" xfId="0" applyFont="1" applyFill="1" applyBorder="1" applyAlignment="1">
      <alignment horizontal="center" vertical="center"/>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20" fillId="0" borderId="33" xfId="0" applyFont="1" applyBorder="1" applyAlignment="1">
      <alignment horizontal="center" vertical="center" wrapText="1"/>
    </xf>
    <xf numFmtId="0" fontId="22" fillId="13" borderId="2" xfId="5" applyFont="1" applyFill="1" applyBorder="1" applyAlignment="1">
      <alignment horizontal="center" vertical="center" textRotation="90" wrapText="1"/>
    </xf>
    <xf numFmtId="0" fontId="23" fillId="14" borderId="2" xfId="5" applyFont="1" applyFill="1" applyBorder="1" applyAlignment="1">
      <alignment horizontal="center" vertical="center" textRotation="90" wrapText="1"/>
    </xf>
    <xf numFmtId="0" fontId="12" fillId="15" borderId="33" xfId="5" applyFont="1" applyFill="1" applyBorder="1" applyAlignment="1">
      <alignment horizontal="center" vertical="center"/>
    </xf>
    <xf numFmtId="166" fontId="12" fillId="0" borderId="28" xfId="1" applyNumberFormat="1" applyFont="1" applyBorder="1" applyAlignment="1">
      <alignment horizontal="center" vertical="center" textRotation="90"/>
    </xf>
    <xf numFmtId="0" fontId="15" fillId="10" borderId="2" xfId="0" applyFont="1" applyFill="1" applyBorder="1" applyAlignment="1">
      <alignment horizontal="center" vertical="center"/>
    </xf>
    <xf numFmtId="166" fontId="17" fillId="0" borderId="0" xfId="1" applyNumberFormat="1" applyFont="1" applyAlignment="1">
      <alignment horizontal="center" vertical="center" textRotation="90"/>
    </xf>
    <xf numFmtId="0" fontId="17" fillId="10" borderId="2" xfId="5" applyFont="1" applyFill="1" applyBorder="1" applyAlignment="1">
      <alignment horizontal="center" vertical="center" wrapText="1"/>
    </xf>
    <xf numFmtId="0" fontId="22" fillId="13" borderId="2" xfId="5" applyFont="1" applyFill="1" applyBorder="1" applyAlignment="1">
      <alignment horizontal="center" vertical="center" wrapText="1"/>
    </xf>
    <xf numFmtId="0" fontId="23" fillId="13" borderId="2" xfId="5" applyFont="1" applyFill="1" applyBorder="1" applyAlignment="1">
      <alignment horizontal="center" vertical="center" wrapText="1"/>
    </xf>
    <xf numFmtId="0" fontId="23" fillId="13" borderId="3" xfId="5" applyFont="1" applyFill="1" applyBorder="1" applyAlignment="1">
      <alignment horizontal="center" vertical="center" textRotation="90"/>
    </xf>
    <xf numFmtId="166" fontId="17" fillId="13" borderId="2" xfId="1" applyNumberFormat="1" applyFont="1" applyFill="1" applyBorder="1" applyAlignment="1">
      <alignment horizontal="center" vertical="center" textRotation="90" wrapText="1"/>
    </xf>
    <xf numFmtId="0" fontId="11" fillId="11" borderId="32" xfId="5" applyFont="1" applyFill="1" applyBorder="1" applyAlignment="1">
      <alignment horizontal="center" vertical="center"/>
    </xf>
    <xf numFmtId="0" fontId="23" fillId="14" borderId="2" xfId="5" applyFont="1" applyFill="1" applyBorder="1" applyAlignment="1">
      <alignment horizontal="center" vertical="center" wrapText="1"/>
    </xf>
    <xf numFmtId="0" fontId="23" fillId="14" borderId="3" xfId="5" applyFont="1" applyFill="1" applyBorder="1" applyAlignment="1">
      <alignment horizontal="center" vertical="center" textRotation="90"/>
    </xf>
    <xf numFmtId="166" fontId="12" fillId="16" borderId="33" xfId="1" applyNumberFormat="1" applyFont="1" applyFill="1" applyBorder="1" applyAlignment="1">
      <alignment horizontal="center" vertical="center" textRotation="90"/>
    </xf>
    <xf numFmtId="0" fontId="11" fillId="14" borderId="30" xfId="5" applyFont="1" applyFill="1" applyBorder="1" applyAlignment="1">
      <alignment horizontal="center" vertical="center"/>
    </xf>
    <xf numFmtId="0" fontId="11" fillId="14" borderId="32" xfId="5" applyFont="1" applyFill="1" applyBorder="1" applyAlignment="1">
      <alignment horizontal="center" vertical="center"/>
    </xf>
    <xf numFmtId="0" fontId="22" fillId="15" borderId="2" xfId="5" applyFont="1" applyFill="1" applyBorder="1" applyAlignment="1">
      <alignment horizontal="center" vertical="center" wrapText="1"/>
    </xf>
    <xf numFmtId="0" fontId="22" fillId="15" borderId="3" xfId="5" applyFont="1" applyFill="1" applyBorder="1" applyAlignment="1">
      <alignment horizontal="center" vertical="center"/>
    </xf>
    <xf numFmtId="166" fontId="12" fillId="15" borderId="33" xfId="1" applyNumberFormat="1" applyFont="1" applyFill="1" applyBorder="1" applyAlignment="1">
      <alignment horizontal="center" vertical="center" textRotation="90"/>
    </xf>
    <xf numFmtId="0" fontId="11" fillId="0" borderId="2" xfId="5" applyFont="1" applyBorder="1" applyAlignment="1">
      <alignment horizontal="center" vertical="center" wrapText="1"/>
    </xf>
    <xf numFmtId="166" fontId="12" fillId="13" borderId="2" xfId="1" applyNumberFormat="1" applyFont="1" applyFill="1" applyBorder="1" applyAlignment="1">
      <alignment horizontal="center" vertical="center" textRotation="90" wrapText="1"/>
    </xf>
    <xf numFmtId="166" fontId="17" fillId="14" borderId="2" xfId="1" applyNumberFormat="1" applyFont="1" applyFill="1" applyBorder="1" applyAlignment="1">
      <alignment horizontal="center" vertical="center" textRotation="90" wrapText="1"/>
    </xf>
    <xf numFmtId="0" fontId="22" fillId="15" borderId="33" xfId="5" applyFont="1" applyFill="1" applyBorder="1" applyAlignment="1">
      <alignment horizontal="center" vertical="center"/>
    </xf>
    <xf numFmtId="166" fontId="11" fillId="0" borderId="2" xfId="1" applyNumberFormat="1" applyFont="1" applyBorder="1" applyAlignment="1">
      <alignment horizontal="center" vertical="center" wrapText="1"/>
    </xf>
    <xf numFmtId="0" fontId="11" fillId="17" borderId="2" xfId="5" applyFont="1" applyFill="1" applyBorder="1" applyAlignment="1">
      <alignment horizontal="center" vertical="center" wrapText="1"/>
    </xf>
    <xf numFmtId="0" fontId="11" fillId="0" borderId="0" xfId="5" applyFont="1" applyAlignment="1">
      <alignment horizontal="center" vertical="center" wrapText="1"/>
    </xf>
    <xf numFmtId="166" fontId="24" fillId="0" borderId="0" xfId="1" applyNumberFormat="1" applyFont="1" applyAlignment="1">
      <alignment horizontal="center" vertical="center"/>
    </xf>
    <xf numFmtId="166" fontId="11" fillId="0" borderId="28" xfId="1" applyNumberFormat="1" applyFont="1" applyBorder="1" applyAlignment="1">
      <alignment horizontal="center" vertical="center"/>
    </xf>
    <xf numFmtId="0" fontId="11" fillId="11" borderId="31" xfId="5" applyFont="1" applyFill="1" applyBorder="1" applyAlignment="1">
      <alignment horizontal="center" vertical="center"/>
    </xf>
    <xf numFmtId="166" fontId="11" fillId="14" borderId="31" xfId="1" applyNumberFormat="1" applyFont="1" applyFill="1" applyBorder="1" applyAlignment="1">
      <alignment horizontal="center" vertical="center"/>
    </xf>
    <xf numFmtId="166" fontId="27" fillId="0" borderId="2" xfId="1" applyNumberFormat="1" applyFont="1" applyBorder="1" applyAlignment="1">
      <alignment horizontal="center" vertical="center" wrapText="1"/>
    </xf>
    <xf numFmtId="0" fontId="11" fillId="14" borderId="2" xfId="5" applyFont="1" applyFill="1" applyBorder="1" applyAlignment="1">
      <alignment horizontal="center" vertical="center"/>
    </xf>
    <xf numFmtId="0" fontId="11" fillId="14" borderId="33" xfId="0" applyFont="1" applyFill="1" applyBorder="1" applyAlignment="1">
      <alignment horizontal="center" vertical="center"/>
    </xf>
    <xf numFmtId="166" fontId="11" fillId="0" borderId="2" xfId="1" applyNumberFormat="1" applyFont="1" applyFill="1" applyBorder="1" applyAlignment="1">
      <alignment horizontal="center" vertical="center"/>
    </xf>
    <xf numFmtId="166" fontId="11" fillId="0" borderId="2" xfId="1" applyNumberFormat="1" applyFont="1" applyBorder="1" applyAlignment="1">
      <alignment horizontal="center" vertical="center"/>
    </xf>
    <xf numFmtId="0" fontId="12" fillId="0" borderId="2" xfId="5" applyFont="1" applyBorder="1" applyAlignment="1">
      <alignment horizontal="center" vertical="center" wrapText="1"/>
    </xf>
    <xf numFmtId="166" fontId="11" fillId="11" borderId="32" xfId="1" applyNumberFormat="1" applyFont="1" applyFill="1" applyBorder="1" applyAlignment="1">
      <alignment horizontal="center" vertical="center"/>
    </xf>
    <xf numFmtId="166" fontId="11" fillId="0" borderId="2" xfId="5" applyNumberFormat="1" applyFont="1" applyBorder="1" applyAlignment="1">
      <alignment horizontal="center" vertical="center"/>
    </xf>
    <xf numFmtId="166" fontId="19" fillId="0" borderId="2" xfId="1" applyNumberFormat="1" applyFont="1" applyBorder="1" applyAlignment="1">
      <alignment horizontal="center" vertical="center"/>
    </xf>
    <xf numFmtId="166" fontId="11" fillId="0" borderId="2" xfId="1" applyNumberFormat="1" applyFont="1" applyFill="1" applyBorder="1" applyAlignment="1">
      <alignment horizontal="center" vertical="center" wrapText="1"/>
    </xf>
    <xf numFmtId="43" fontId="11" fillId="0" borderId="2" xfId="5" applyNumberFormat="1" applyFont="1" applyBorder="1" applyAlignment="1">
      <alignment horizontal="center" vertical="center"/>
    </xf>
    <xf numFmtId="0" fontId="15" fillId="0" borderId="0" xfId="5" applyFont="1" applyAlignment="1">
      <alignment horizontal="center" vertical="center"/>
    </xf>
    <xf numFmtId="0" fontId="24" fillId="0" borderId="0" xfId="0" applyFont="1" applyAlignment="1">
      <alignment horizontal="center" vertical="center"/>
    </xf>
    <xf numFmtId="0" fontId="11" fillId="0" borderId="35" xfId="5" applyFont="1" applyBorder="1" applyAlignment="1">
      <alignment horizontal="center" vertical="center"/>
    </xf>
    <xf numFmtId="0" fontId="11" fillId="0" borderId="36" xfId="5" applyFont="1" applyBorder="1" applyAlignment="1">
      <alignment horizontal="center" vertical="center"/>
    </xf>
    <xf numFmtId="0" fontId="11" fillId="0" borderId="37" xfId="5" applyFont="1" applyBorder="1" applyAlignment="1">
      <alignment horizontal="center" vertical="center"/>
    </xf>
    <xf numFmtId="0" fontId="11" fillId="0" borderId="1" xfId="5" applyFont="1" applyBorder="1" applyAlignment="1">
      <alignment horizontal="center" vertical="center"/>
    </xf>
    <xf numFmtId="0" fontId="12" fillId="0" borderId="33" xfId="5" applyFont="1" applyBorder="1" applyAlignment="1">
      <alignment horizontal="center" vertical="center"/>
    </xf>
    <xf numFmtId="0" fontId="22" fillId="0" borderId="2" xfId="5" applyFont="1" applyBorder="1" applyAlignment="1">
      <alignment horizontal="center" vertical="center" wrapText="1"/>
    </xf>
    <xf numFmtId="0" fontId="22" fillId="0" borderId="3" xfId="5" applyFont="1" applyBorder="1" applyAlignment="1">
      <alignment horizontal="center" vertical="center"/>
    </xf>
    <xf numFmtId="166" fontId="12" fillId="0" borderId="33" xfId="1" applyNumberFormat="1" applyFont="1" applyFill="1" applyBorder="1" applyAlignment="1">
      <alignment horizontal="center" vertical="center" textRotation="90"/>
    </xf>
    <xf numFmtId="166" fontId="12" fillId="0" borderId="1" xfId="1" applyNumberFormat="1" applyFont="1" applyBorder="1" applyAlignment="1">
      <alignment horizontal="center" vertical="center" textRotation="90"/>
    </xf>
    <xf numFmtId="166" fontId="11" fillId="0" borderId="0" xfId="5" applyNumberFormat="1" applyFont="1" applyAlignment="1">
      <alignment horizontal="center" vertical="center"/>
    </xf>
    <xf numFmtId="166" fontId="11" fillId="0" borderId="1" xfId="1" applyNumberFormat="1" applyFont="1" applyBorder="1" applyAlignment="1">
      <alignment horizontal="center" vertical="center"/>
    </xf>
    <xf numFmtId="0" fontId="11" fillId="0" borderId="38" xfId="5" applyFont="1" applyBorder="1" applyAlignment="1">
      <alignment horizontal="center" vertical="center"/>
    </xf>
    <xf numFmtId="166" fontId="11" fillId="0" borderId="26" xfId="1" applyNumberFormat="1" applyFont="1" applyBorder="1" applyAlignment="1">
      <alignment horizontal="center" vertical="center"/>
    </xf>
    <xf numFmtId="0" fontId="30" fillId="0" borderId="33"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33" xfId="0" applyFont="1" applyBorder="1" applyAlignment="1">
      <alignment horizontal="center" vertical="center" wrapText="1"/>
    </xf>
    <xf numFmtId="0" fontId="31" fillId="0" borderId="2" xfId="5" applyFont="1" applyBorder="1" applyAlignment="1">
      <alignment horizontal="center" vertical="center" wrapText="1"/>
    </xf>
    <xf numFmtId="0" fontId="11" fillId="0" borderId="6" xfId="5" applyFont="1" applyBorder="1" applyAlignment="1">
      <alignment horizontal="center" vertical="center"/>
    </xf>
    <xf numFmtId="0" fontId="31" fillId="0" borderId="2" xfId="5" applyFont="1" applyBorder="1" applyAlignment="1">
      <alignment horizontal="center" vertical="center"/>
    </xf>
    <xf numFmtId="166" fontId="24" fillId="0" borderId="26" xfId="1" applyNumberFormat="1" applyFont="1" applyBorder="1" applyAlignment="1">
      <alignment horizontal="center" vertical="center"/>
    </xf>
    <xf numFmtId="166" fontId="11" fillId="0" borderId="39" xfId="1" applyNumberFormat="1" applyFont="1" applyBorder="1" applyAlignment="1">
      <alignment horizontal="center" vertical="center"/>
    </xf>
    <xf numFmtId="166" fontId="16" fillId="0" borderId="2" xfId="1" applyNumberFormat="1" applyFont="1" applyBorder="1" applyAlignment="1">
      <alignment horizontal="center" vertical="center" wrapText="1"/>
    </xf>
    <xf numFmtId="166" fontId="11" fillId="0" borderId="2" xfId="1" applyNumberFormat="1" applyFont="1" applyFill="1" applyBorder="1" applyAlignment="1">
      <alignment horizontal="right" vertical="center"/>
    </xf>
    <xf numFmtId="0" fontId="31" fillId="0" borderId="2" xfId="5" applyFont="1" applyBorder="1" applyAlignment="1">
      <alignment horizontal="justify" vertical="top" wrapText="1"/>
    </xf>
    <xf numFmtId="0" fontId="11" fillId="14" borderId="2" xfId="5" applyFont="1" applyFill="1" applyBorder="1" applyAlignment="1">
      <alignment horizontal="center" vertical="center" wrapText="1"/>
    </xf>
    <xf numFmtId="166" fontId="11" fillId="0" borderId="26" xfId="5" applyNumberFormat="1" applyFont="1" applyBorder="1" applyAlignment="1">
      <alignment horizontal="center" vertical="center"/>
    </xf>
    <xf numFmtId="166" fontId="11" fillId="0" borderId="40" xfId="1" applyNumberFormat="1" applyFont="1" applyBorder="1" applyAlignment="1">
      <alignment horizontal="center" vertical="center"/>
    </xf>
    <xf numFmtId="0" fontId="32" fillId="0" borderId="31" xfId="0" applyFont="1" applyBorder="1" applyAlignment="1">
      <alignment horizontal="center" vertical="center"/>
    </xf>
    <xf numFmtId="0" fontId="30" fillId="0" borderId="33" xfId="0" applyFont="1" applyBorder="1" applyAlignment="1">
      <alignment horizontal="center" vertical="center"/>
    </xf>
    <xf numFmtId="0" fontId="31" fillId="0" borderId="33" xfId="5" applyFont="1" applyBorder="1" applyAlignment="1">
      <alignment horizontal="center" vertical="center"/>
    </xf>
    <xf numFmtId="0" fontId="30" fillId="0" borderId="2" xfId="0" applyFont="1" applyBorder="1" applyAlignment="1">
      <alignment horizontal="center" vertical="center" wrapText="1"/>
    </xf>
    <xf numFmtId="0" fontId="31" fillId="12" borderId="33" xfId="0" applyFont="1" applyFill="1" applyBorder="1" applyAlignment="1">
      <alignment horizontal="center" vertical="center"/>
    </xf>
    <xf numFmtId="0" fontId="30" fillId="0" borderId="2" xfId="0" applyFont="1" applyBorder="1" applyAlignment="1">
      <alignment horizontal="center" vertical="center"/>
    </xf>
    <xf numFmtId="0" fontId="31" fillId="0" borderId="33" xfId="0" applyFont="1" applyBorder="1" applyAlignment="1">
      <alignment horizontal="center" vertical="center"/>
    </xf>
    <xf numFmtId="0" fontId="33" fillId="14" borderId="2" xfId="5" applyFont="1" applyFill="1" applyBorder="1" applyAlignment="1">
      <alignment horizontal="center" vertical="center" textRotation="90" wrapText="1"/>
    </xf>
    <xf numFmtId="0" fontId="30" fillId="15" borderId="33" xfId="5" applyFont="1" applyFill="1" applyBorder="1" applyAlignment="1">
      <alignment horizontal="center" vertical="center"/>
    </xf>
    <xf numFmtId="0" fontId="31" fillId="0" borderId="23" xfId="5" applyFont="1" applyBorder="1" applyAlignment="1">
      <alignment horizontal="center" vertical="center"/>
    </xf>
    <xf numFmtId="0" fontId="33" fillId="14" borderId="2" xfId="5" applyFont="1" applyFill="1" applyBorder="1" applyAlignment="1">
      <alignment horizontal="center" vertical="center" wrapText="1"/>
    </xf>
    <xf numFmtId="166" fontId="34" fillId="14" borderId="2" xfId="1" applyNumberFormat="1" applyFont="1" applyFill="1" applyBorder="1" applyAlignment="1">
      <alignment horizontal="center" vertical="center" textRotation="90" wrapText="1"/>
    </xf>
    <xf numFmtId="0" fontId="31" fillId="14" borderId="30" xfId="5" applyFont="1" applyFill="1" applyBorder="1" applyAlignment="1">
      <alignment horizontal="center" vertical="center"/>
    </xf>
    <xf numFmtId="0" fontId="31" fillId="14" borderId="32" xfId="5" applyFont="1" applyFill="1" applyBorder="1" applyAlignment="1">
      <alignment horizontal="center" vertical="center"/>
    </xf>
    <xf numFmtId="0" fontId="35" fillId="15" borderId="2" xfId="5" applyFont="1" applyFill="1" applyBorder="1" applyAlignment="1">
      <alignment horizontal="center" vertical="center" wrapText="1"/>
    </xf>
    <xf numFmtId="0" fontId="35" fillId="15" borderId="3" xfId="5" applyFont="1" applyFill="1" applyBorder="1" applyAlignment="1">
      <alignment horizontal="center" vertical="center"/>
    </xf>
    <xf numFmtId="166" fontId="30" fillId="15" borderId="33" xfId="1" applyNumberFormat="1" applyFont="1" applyFill="1" applyBorder="1" applyAlignment="1">
      <alignment horizontal="center" vertical="center" textRotation="90"/>
    </xf>
    <xf numFmtId="166" fontId="19" fillId="0" borderId="2" xfId="1" applyNumberFormat="1" applyFont="1" applyFill="1" applyBorder="1" applyAlignment="1">
      <alignment horizontal="center" vertical="center"/>
    </xf>
    <xf numFmtId="0" fontId="19" fillId="0" borderId="2" xfId="5" applyFont="1" applyBorder="1" applyAlignment="1">
      <alignment horizontal="center" vertical="center" wrapText="1"/>
    </xf>
    <xf numFmtId="0" fontId="36" fillId="0" borderId="2" xfId="5" applyFont="1" applyBorder="1" applyAlignment="1">
      <alignment horizontal="center" vertical="center" wrapText="1"/>
    </xf>
    <xf numFmtId="0" fontId="36" fillId="0" borderId="2" xfId="5" applyFont="1" applyBorder="1" applyAlignment="1">
      <alignment horizontal="justify" vertical="top" wrapText="1"/>
    </xf>
    <xf numFmtId="166" fontId="31" fillId="14" borderId="31" xfId="1" applyNumberFormat="1" applyFont="1" applyFill="1" applyBorder="1" applyAlignment="1">
      <alignment horizontal="center" vertical="center"/>
    </xf>
    <xf numFmtId="166" fontId="37" fillId="0" borderId="2" xfId="1" applyNumberFormat="1" applyFont="1" applyBorder="1" applyAlignment="1">
      <alignment horizontal="center" vertical="center" wrapText="1"/>
    </xf>
    <xf numFmtId="0" fontId="19" fillId="0" borderId="2" xfId="5" applyFont="1" applyBorder="1" applyAlignment="1">
      <alignment horizontal="justify" vertical="top" wrapText="1"/>
    </xf>
    <xf numFmtId="0" fontId="11" fillId="0" borderId="2" xfId="5" applyFont="1" applyBorder="1" applyAlignment="1">
      <alignment horizontal="justify" vertical="top" wrapText="1"/>
    </xf>
    <xf numFmtId="0" fontId="29" fillId="0" borderId="2" xfId="5" applyFont="1" applyBorder="1" applyAlignment="1">
      <alignment horizontal="justify" vertical="top" wrapText="1"/>
    </xf>
    <xf numFmtId="0" fontId="11" fillId="0" borderId="6" xfId="5" applyFont="1" applyBorder="1" applyAlignment="1">
      <alignment horizontal="center" vertical="center" wrapText="1"/>
    </xf>
    <xf numFmtId="166" fontId="38" fillId="0" borderId="2" xfId="1" applyNumberFormat="1" applyFont="1" applyBorder="1" applyAlignment="1">
      <alignment horizontal="center" vertical="center" wrapText="1"/>
    </xf>
    <xf numFmtId="0" fontId="39" fillId="0" borderId="0" xfId="0" applyFont="1" applyAlignment="1">
      <alignment horizontal="center" vertical="center"/>
    </xf>
    <xf numFmtId="0" fontId="12" fillId="0" borderId="2" xfId="5" quotePrefix="1" applyFont="1" applyBorder="1" applyAlignment="1">
      <alignment horizontal="center" vertical="center" wrapText="1"/>
    </xf>
    <xf numFmtId="0" fontId="47" fillId="0" borderId="2" xfId="5" applyFont="1" applyBorder="1" applyAlignment="1">
      <alignment horizontal="justify" vertical="top" wrapText="1"/>
    </xf>
    <xf numFmtId="0" fontId="47" fillId="0" borderId="2" xfId="5" applyFont="1" applyBorder="1" applyAlignment="1">
      <alignment horizontal="center" vertical="center" wrapText="1"/>
    </xf>
    <xf numFmtId="0" fontId="46" fillId="0" borderId="2" xfId="5" applyFont="1" applyBorder="1" applyAlignment="1">
      <alignment horizontal="center" vertical="center" wrapText="1"/>
    </xf>
    <xf numFmtId="166" fontId="47" fillId="0" borderId="2" xfId="1" applyNumberFormat="1" applyFont="1" applyFill="1" applyBorder="1" applyAlignment="1">
      <alignment horizontal="center" vertical="center"/>
    </xf>
    <xf numFmtId="166" fontId="47" fillId="0" borderId="2" xfId="1" applyNumberFormat="1" applyFont="1" applyFill="1" applyBorder="1" applyAlignment="1">
      <alignment horizontal="center" vertical="center" wrapText="1"/>
    </xf>
    <xf numFmtId="0" fontId="47" fillId="14" borderId="32" xfId="5" applyFont="1" applyFill="1" applyBorder="1" applyAlignment="1">
      <alignment horizontal="center" vertical="center"/>
    </xf>
    <xf numFmtId="166" fontId="47" fillId="14" borderId="31" xfId="1" applyNumberFormat="1" applyFont="1" applyFill="1" applyBorder="1" applyAlignment="1">
      <alignment horizontal="center" vertical="center"/>
    </xf>
    <xf numFmtId="166" fontId="49" fillId="0" borderId="2" xfId="1" applyNumberFormat="1" applyFont="1" applyBorder="1" applyAlignment="1">
      <alignment horizontal="center" vertical="center" wrapText="1"/>
    </xf>
    <xf numFmtId="166" fontId="47" fillId="0" borderId="2" xfId="1" applyNumberFormat="1" applyFont="1" applyBorder="1" applyAlignment="1">
      <alignment horizontal="center" vertical="center" wrapText="1"/>
    </xf>
    <xf numFmtId="166" fontId="50" fillId="13" borderId="2" xfId="1" applyNumberFormat="1" applyFont="1" applyFill="1" applyBorder="1" applyAlignment="1">
      <alignment horizontal="center" vertical="center" textRotation="90" wrapText="1"/>
    </xf>
    <xf numFmtId="0" fontId="48" fillId="0" borderId="33" xfId="0" applyFont="1" applyBorder="1" applyAlignment="1">
      <alignment horizontal="center" vertical="center" wrapText="1"/>
    </xf>
    <xf numFmtId="0" fontId="51" fillId="0" borderId="33" xfId="0" applyFont="1" applyBorder="1" applyAlignment="1">
      <alignment horizontal="center" vertical="center" wrapText="1"/>
    </xf>
    <xf numFmtId="0" fontId="47" fillId="0" borderId="0" xfId="5" applyFont="1" applyAlignment="1">
      <alignment horizontal="center" vertical="center"/>
    </xf>
    <xf numFmtId="0" fontId="47" fillId="0" borderId="28" xfId="5" applyFont="1" applyBorder="1" applyAlignment="1">
      <alignment horizontal="center" vertical="center"/>
    </xf>
    <xf numFmtId="0" fontId="49" fillId="0" borderId="0" xfId="0" applyFont="1" applyAlignment="1">
      <alignment horizontal="center" vertical="center"/>
    </xf>
    <xf numFmtId="0" fontId="51" fillId="0" borderId="2" xfId="0" applyFont="1" applyBorder="1" applyAlignment="1">
      <alignment horizontal="center" vertical="center" wrapText="1"/>
    </xf>
    <xf numFmtId="0" fontId="47" fillId="0" borderId="33" xfId="5" applyFont="1" applyBorder="1" applyAlignment="1">
      <alignment horizontal="center" vertical="center"/>
    </xf>
    <xf numFmtId="0" fontId="47" fillId="0" borderId="1" xfId="5" applyFont="1" applyBorder="1" applyAlignment="1">
      <alignment horizontal="center" vertical="center"/>
    </xf>
    <xf numFmtId="0" fontId="47" fillId="0" borderId="2" xfId="5" applyFont="1" applyBorder="1" applyAlignment="1">
      <alignment horizontal="center" vertical="center"/>
    </xf>
    <xf numFmtId="0" fontId="52" fillId="0" borderId="2" xfId="5" applyFont="1" applyBorder="1" applyAlignment="1">
      <alignment horizontal="justify" vertical="top" wrapText="1"/>
    </xf>
    <xf numFmtId="166" fontId="47" fillId="0" borderId="2" xfId="1" quotePrefix="1" applyNumberFormat="1" applyFont="1" applyFill="1" applyBorder="1" applyAlignment="1">
      <alignment horizontal="center" vertical="center" wrapText="1"/>
    </xf>
    <xf numFmtId="0" fontId="13" fillId="0" borderId="22" xfId="5" applyFont="1" applyBorder="1" applyAlignment="1">
      <alignment horizontal="center" wrapText="1"/>
    </xf>
    <xf numFmtId="0" fontId="13" fillId="0" borderId="23" xfId="5" applyFont="1" applyBorder="1" applyAlignment="1">
      <alignment horizontal="center" wrapText="1"/>
    </xf>
    <xf numFmtId="0" fontId="13" fillId="0" borderId="24" xfId="5" applyFont="1" applyBorder="1" applyAlignment="1">
      <alignment horizontal="center" wrapText="1"/>
    </xf>
    <xf numFmtId="0" fontId="13" fillId="0" borderId="25" xfId="5" applyFont="1" applyBorder="1" applyAlignment="1">
      <alignment horizontal="center" wrapText="1"/>
    </xf>
    <xf numFmtId="0" fontId="13" fillId="0" borderId="0" xfId="5" applyFont="1" applyAlignment="1">
      <alignment horizontal="center" wrapText="1"/>
    </xf>
    <xf numFmtId="0" fontId="13" fillId="0" borderId="26" xfId="5" applyFont="1" applyBorder="1" applyAlignment="1">
      <alignment horizontal="center" wrapText="1"/>
    </xf>
    <xf numFmtId="0" fontId="13" fillId="0" borderId="3" xfId="5" applyFont="1" applyBorder="1" applyAlignment="1">
      <alignment horizontal="center" wrapText="1"/>
    </xf>
    <xf numFmtId="0" fontId="13" fillId="0" borderId="4" xfId="5" applyFont="1" applyBorder="1" applyAlignment="1">
      <alignment horizontal="center" wrapText="1"/>
    </xf>
    <xf numFmtId="0" fontId="13" fillId="0" borderId="5" xfId="5" applyFont="1" applyBorder="1" applyAlignment="1">
      <alignment horizontal="center" wrapText="1"/>
    </xf>
    <xf numFmtId="0" fontId="14" fillId="0" borderId="2" xfId="8" applyFont="1" applyBorder="1" applyAlignment="1">
      <alignment horizontal="center" vertical="center" wrapText="1"/>
    </xf>
    <xf numFmtId="0" fontId="17" fillId="10" borderId="22" xfId="5" applyFont="1" applyFill="1" applyBorder="1" applyAlignment="1">
      <alignment horizontal="center" vertical="center" wrapText="1"/>
    </xf>
    <xf numFmtId="0" fontId="17" fillId="10" borderId="23" xfId="5" applyFont="1" applyFill="1" applyBorder="1" applyAlignment="1">
      <alignment horizontal="center" vertical="center" wrapText="1"/>
    </xf>
    <xf numFmtId="0" fontId="17" fillId="10" borderId="24" xfId="5" applyFont="1" applyFill="1" applyBorder="1" applyAlignment="1">
      <alignment horizontal="center" vertical="center" wrapText="1"/>
    </xf>
    <xf numFmtId="0" fontId="17" fillId="10" borderId="3" xfId="5" applyFont="1" applyFill="1" applyBorder="1" applyAlignment="1">
      <alignment horizontal="center" vertical="center" wrapText="1"/>
    </xf>
    <xf numFmtId="0" fontId="17" fillId="10" borderId="4" xfId="5" applyFont="1" applyFill="1" applyBorder="1" applyAlignment="1">
      <alignment horizontal="center" vertical="center" wrapText="1"/>
    </xf>
    <xf numFmtId="0" fontId="17" fillId="10" borderId="5" xfId="5" applyFont="1" applyFill="1" applyBorder="1" applyAlignment="1">
      <alignment horizontal="center" vertical="center" wrapText="1"/>
    </xf>
    <xf numFmtId="0" fontId="14" fillId="0" borderId="22" xfId="8" applyFont="1" applyBorder="1" applyAlignment="1">
      <alignment horizontal="center" vertical="center"/>
    </xf>
    <xf numFmtId="0" fontId="14" fillId="0" borderId="24" xfId="8" applyFont="1" applyBorder="1" applyAlignment="1">
      <alignment horizontal="center" vertical="center"/>
    </xf>
    <xf numFmtId="0" fontId="14" fillId="0" borderId="3" xfId="8" applyFont="1" applyBorder="1" applyAlignment="1">
      <alignment horizontal="center" vertical="center"/>
    </xf>
    <xf numFmtId="0" fontId="14" fillId="0" borderId="5" xfId="8" applyFont="1" applyBorder="1" applyAlignment="1">
      <alignment horizontal="center" vertical="center"/>
    </xf>
    <xf numFmtId="49" fontId="14" fillId="0" borderId="22" xfId="8" applyNumberFormat="1" applyFont="1" applyBorder="1" applyAlignment="1">
      <alignment horizontal="center" vertical="center"/>
    </xf>
    <xf numFmtId="49" fontId="14" fillId="0" borderId="23" xfId="8" applyNumberFormat="1" applyFont="1" applyBorder="1" applyAlignment="1">
      <alignment horizontal="center" vertical="center"/>
    </xf>
    <xf numFmtId="49" fontId="14" fillId="0" borderId="24" xfId="8" applyNumberFormat="1" applyFont="1" applyBorder="1" applyAlignment="1">
      <alignment horizontal="center" vertical="center"/>
    </xf>
    <xf numFmtId="49" fontId="14" fillId="0" borderId="3" xfId="8" applyNumberFormat="1" applyFont="1" applyBorder="1" applyAlignment="1">
      <alignment horizontal="center" vertical="center"/>
    </xf>
    <xf numFmtId="49" fontId="14" fillId="0" borderId="4" xfId="8" applyNumberFormat="1" applyFont="1" applyBorder="1" applyAlignment="1">
      <alignment horizontal="center" vertical="center"/>
    </xf>
    <xf numFmtId="49" fontId="14" fillId="0" borderId="5" xfId="8" applyNumberFormat="1" applyFont="1" applyBorder="1" applyAlignment="1">
      <alignment horizontal="center" vertical="center"/>
    </xf>
    <xf numFmtId="0" fontId="14" fillId="0" borderId="22" xfId="8" applyFont="1" applyBorder="1" applyAlignment="1">
      <alignment horizontal="center" vertical="center" wrapText="1"/>
    </xf>
    <xf numFmtId="0" fontId="14" fillId="0" borderId="24" xfId="8" applyFont="1" applyBorder="1" applyAlignment="1">
      <alignment horizontal="center" vertical="center" wrapText="1"/>
    </xf>
    <xf numFmtId="0" fontId="14" fillId="0" borderId="3" xfId="8" applyFont="1" applyBorder="1" applyAlignment="1">
      <alignment horizontal="center" vertical="center" wrapText="1"/>
    </xf>
    <xf numFmtId="0" fontId="14" fillId="0" borderId="5" xfId="8" applyFont="1" applyBorder="1" applyAlignment="1">
      <alignment horizontal="center" vertical="center" wrapText="1"/>
    </xf>
    <xf numFmtId="168" fontId="14" fillId="0" borderId="22" xfId="8" applyNumberFormat="1" applyFont="1" applyBorder="1" applyAlignment="1">
      <alignment horizontal="center" vertical="center"/>
    </xf>
    <xf numFmtId="168" fontId="14" fillId="0" borderId="23" xfId="8" applyNumberFormat="1" applyFont="1" applyBorder="1" applyAlignment="1">
      <alignment horizontal="center" vertical="center"/>
    </xf>
    <xf numFmtId="168" fontId="14" fillId="0" borderId="24" xfId="8" applyNumberFormat="1" applyFont="1" applyBorder="1" applyAlignment="1">
      <alignment horizontal="center" vertical="center"/>
    </xf>
    <xf numFmtId="168" fontId="14" fillId="0" borderId="3" xfId="8" applyNumberFormat="1" applyFont="1" applyBorder="1" applyAlignment="1">
      <alignment horizontal="center" vertical="center"/>
    </xf>
    <xf numFmtId="168" fontId="14" fillId="0" borderId="4" xfId="8" applyNumberFormat="1" applyFont="1" applyBorder="1" applyAlignment="1">
      <alignment horizontal="center" vertical="center"/>
    </xf>
    <xf numFmtId="168" fontId="14" fillId="0" borderId="5" xfId="8" applyNumberFormat="1" applyFont="1" applyBorder="1" applyAlignment="1">
      <alignment horizontal="center" vertical="center"/>
    </xf>
    <xf numFmtId="0" fontId="26" fillId="10" borderId="6" xfId="0" applyFont="1" applyFill="1" applyBorder="1" applyAlignment="1">
      <alignment horizontal="center" vertical="center" textRotation="90" wrapText="1"/>
    </xf>
    <xf numFmtId="0" fontId="26" fillId="10" borderId="33" xfId="0" applyFont="1" applyFill="1" applyBorder="1" applyAlignment="1">
      <alignment horizontal="center" vertical="center" textRotation="90" wrapText="1"/>
    </xf>
    <xf numFmtId="0" fontId="17" fillId="10" borderId="22" xfId="0" applyFont="1" applyFill="1" applyBorder="1" applyAlignment="1">
      <alignment horizontal="center" vertical="center" wrapText="1"/>
    </xf>
    <xf numFmtId="0" fontId="12" fillId="10" borderId="25" xfId="0" applyFont="1" applyFill="1" applyBorder="1" applyAlignment="1">
      <alignment horizontal="center" vertical="center"/>
    </xf>
    <xf numFmtId="0" fontId="12" fillId="10" borderId="3" xfId="0" applyFont="1" applyFill="1" applyBorder="1" applyAlignment="1">
      <alignment horizontal="center" vertical="center"/>
    </xf>
    <xf numFmtId="166" fontId="17" fillId="10" borderId="22" xfId="1" applyNumberFormat="1" applyFont="1" applyFill="1" applyBorder="1" applyAlignment="1">
      <alignment horizontal="center" vertical="center" wrapText="1"/>
    </xf>
    <xf numFmtId="166" fontId="12" fillId="10" borderId="25" xfId="1" applyNumberFormat="1" applyFont="1" applyFill="1" applyBorder="1" applyAlignment="1">
      <alignment horizontal="center" vertical="center"/>
    </xf>
    <xf numFmtId="166" fontId="12" fillId="10" borderId="3" xfId="1" applyNumberFormat="1" applyFont="1" applyFill="1" applyBorder="1" applyAlignment="1">
      <alignment horizontal="center" vertical="center"/>
    </xf>
    <xf numFmtId="0" fontId="25" fillId="10" borderId="30" xfId="0" applyFont="1" applyFill="1" applyBorder="1" applyAlignment="1">
      <alignment horizontal="center" vertical="center"/>
    </xf>
    <xf numFmtId="0" fontId="25" fillId="10" borderId="32" xfId="0" applyFont="1" applyFill="1" applyBorder="1" applyAlignment="1">
      <alignment horizontal="center" vertical="center"/>
    </xf>
    <xf numFmtId="0" fontId="25" fillId="10" borderId="31" xfId="0" applyFont="1" applyFill="1" applyBorder="1" applyAlignment="1">
      <alignment horizontal="center" vertical="center"/>
    </xf>
    <xf numFmtId="0" fontId="17" fillId="10" borderId="6" xfId="0" applyFont="1" applyFill="1" applyBorder="1" applyAlignment="1">
      <alignment horizontal="center" vertical="center" wrapText="1"/>
    </xf>
    <xf numFmtId="0" fontId="12" fillId="10" borderId="34" xfId="0" applyFont="1" applyFill="1" applyBorder="1" applyAlignment="1">
      <alignment horizontal="center" vertical="center"/>
    </xf>
    <xf numFmtId="0" fontId="12" fillId="10" borderId="33" xfId="0" applyFont="1" applyFill="1" applyBorder="1" applyAlignment="1">
      <alignment horizontal="center" vertical="center"/>
    </xf>
    <xf numFmtId="0" fontId="28" fillId="18" borderId="6" xfId="0" applyFont="1" applyFill="1" applyBorder="1" applyAlignment="1">
      <alignment horizontal="center" vertical="center" textRotation="90" wrapText="1"/>
    </xf>
    <xf numFmtId="0" fontId="28" fillId="18" borderId="33" xfId="0" applyFont="1" applyFill="1" applyBorder="1" applyAlignment="1">
      <alignment horizontal="center" vertical="center" textRotation="90" wrapText="1"/>
    </xf>
    <xf numFmtId="166" fontId="21" fillId="10" borderId="6" xfId="1" applyNumberFormat="1" applyFont="1" applyFill="1" applyBorder="1" applyAlignment="1">
      <alignment horizontal="center" vertical="center" textRotation="90" wrapText="1"/>
    </xf>
    <xf numFmtId="166" fontId="21" fillId="10" borderId="33" xfId="1" applyNumberFormat="1" applyFont="1" applyFill="1" applyBorder="1" applyAlignment="1">
      <alignment horizontal="center" vertical="center" textRotation="90" wrapText="1"/>
    </xf>
    <xf numFmtId="0" fontId="12" fillId="10" borderId="34" xfId="0" applyFont="1" applyFill="1" applyBorder="1" applyAlignment="1">
      <alignment horizontal="center" vertical="center" wrapText="1"/>
    </xf>
    <xf numFmtId="0" fontId="12" fillId="10" borderId="33" xfId="0" applyFont="1" applyFill="1" applyBorder="1" applyAlignment="1">
      <alignment horizontal="center" vertical="center" wrapText="1"/>
    </xf>
    <xf numFmtId="0" fontId="16" fillId="10" borderId="30" xfId="5" applyFont="1" applyFill="1" applyBorder="1" applyAlignment="1">
      <alignment horizontal="center" vertical="center" wrapText="1"/>
    </xf>
    <xf numFmtId="0" fontId="16" fillId="10" borderId="32" xfId="5" applyFont="1" applyFill="1" applyBorder="1" applyAlignment="1">
      <alignment horizontal="center" vertical="center" wrapText="1"/>
    </xf>
    <xf numFmtId="0" fontId="16" fillId="10" borderId="31" xfId="5" applyFont="1" applyFill="1" applyBorder="1" applyAlignment="1">
      <alignment horizontal="center" vertical="center" wrapText="1"/>
    </xf>
    <xf numFmtId="0" fontId="17" fillId="10" borderId="30" xfId="5" applyFont="1" applyFill="1" applyBorder="1" applyAlignment="1">
      <alignment horizontal="center" vertical="center" wrapText="1"/>
    </xf>
    <xf numFmtId="0" fontId="17" fillId="10" borderId="32" xfId="5"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7" fillId="10" borderId="33" xfId="0" applyFont="1" applyFill="1" applyBorder="1" applyAlignment="1">
      <alignment horizontal="center" vertical="center" wrapText="1"/>
    </xf>
    <xf numFmtId="0" fontId="17" fillId="10" borderId="30" xfId="0" applyFont="1" applyFill="1" applyBorder="1" applyAlignment="1">
      <alignment horizontal="center" vertical="center" wrapText="1"/>
    </xf>
    <xf numFmtId="0" fontId="17" fillId="10" borderId="32"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11" fillId="11" borderId="32" xfId="5" applyFont="1" applyFill="1" applyBorder="1" applyAlignment="1">
      <alignment horizontal="center" vertical="center"/>
    </xf>
    <xf numFmtId="0" fontId="11" fillId="11" borderId="31" xfId="5" applyFont="1" applyFill="1" applyBorder="1" applyAlignment="1">
      <alignment horizontal="center" vertical="center"/>
    </xf>
    <xf numFmtId="0" fontId="17" fillId="10" borderId="34" xfId="0" applyFont="1" applyFill="1" applyBorder="1" applyAlignment="1">
      <alignment horizontal="center" vertical="center" wrapText="1"/>
    </xf>
    <xf numFmtId="0" fontId="21" fillId="10" borderId="2" xfId="5" applyFont="1" applyFill="1" applyBorder="1" applyAlignment="1">
      <alignment horizontal="center" vertical="center" textRotation="90"/>
    </xf>
    <xf numFmtId="0" fontId="21" fillId="10" borderId="2" xfId="5" applyFont="1" applyFill="1" applyBorder="1" applyAlignment="1">
      <alignment horizontal="center" vertical="center" textRotation="90" wrapText="1"/>
    </xf>
    <xf numFmtId="0" fontId="15" fillId="10" borderId="30" xfId="0" applyFont="1" applyFill="1" applyBorder="1" applyAlignment="1">
      <alignment horizontal="left" vertical="center"/>
    </xf>
    <xf numFmtId="0" fontId="15" fillId="10" borderId="31" xfId="0" applyFont="1" applyFill="1" applyBorder="1" applyAlignment="1">
      <alignment horizontal="left" vertical="center"/>
    </xf>
    <xf numFmtId="0" fontId="16" fillId="0" borderId="30" xfId="0" applyFont="1" applyBorder="1" applyAlignment="1">
      <alignment horizontal="left" vertical="center"/>
    </xf>
    <xf numFmtId="0" fontId="16" fillId="0" borderId="32" xfId="0" applyFont="1" applyBorder="1" applyAlignment="1">
      <alignment horizontal="left" vertical="center"/>
    </xf>
    <xf numFmtId="0" fontId="16" fillId="0" borderId="31" xfId="0" applyFont="1" applyBorder="1" applyAlignment="1">
      <alignment horizontal="left" vertical="center"/>
    </xf>
    <xf numFmtId="0" fontId="15" fillId="10" borderId="32" xfId="0" applyFont="1" applyFill="1" applyBorder="1" applyAlignment="1">
      <alignment horizontal="left" vertical="center"/>
    </xf>
    <xf numFmtId="14" fontId="16" fillId="0" borderId="30" xfId="0" applyNumberFormat="1" applyFont="1" applyBorder="1" applyAlignment="1">
      <alignment horizontal="left" vertical="center"/>
    </xf>
    <xf numFmtId="14" fontId="16" fillId="0" borderId="32" xfId="0" applyNumberFormat="1" applyFont="1" applyBorder="1" applyAlignment="1">
      <alignment horizontal="left" vertical="center"/>
    </xf>
    <xf numFmtId="14" fontId="16" fillId="0" borderId="31" xfId="0" applyNumberFormat="1" applyFont="1" applyBorder="1" applyAlignment="1">
      <alignment horizontal="left" vertical="center"/>
    </xf>
    <xf numFmtId="0" fontId="15" fillId="10" borderId="2" xfId="0" applyFont="1" applyFill="1" applyBorder="1" applyAlignment="1">
      <alignment horizontal="left" vertical="center"/>
    </xf>
    <xf numFmtId="0" fontId="16" fillId="0" borderId="2" xfId="0" applyFont="1" applyBorder="1" applyAlignment="1">
      <alignment horizontal="left" vertical="center"/>
    </xf>
    <xf numFmtId="0" fontId="16" fillId="0" borderId="2" xfId="0" applyFont="1" applyBorder="1" applyAlignment="1">
      <alignment horizontal="center" vertical="center"/>
    </xf>
    <xf numFmtId="166" fontId="17" fillId="10" borderId="6" xfId="1" applyNumberFormat="1" applyFont="1" applyFill="1" applyBorder="1" applyAlignment="1">
      <alignment horizontal="center" vertical="center" wrapText="1"/>
    </xf>
    <xf numFmtId="166" fontId="12" fillId="10" borderId="34" xfId="1" applyNumberFormat="1" applyFont="1" applyFill="1" applyBorder="1" applyAlignment="1">
      <alignment horizontal="center" vertical="center"/>
    </xf>
    <xf numFmtId="166" fontId="12" fillId="10" borderId="33" xfId="1" applyNumberFormat="1" applyFont="1" applyFill="1" applyBorder="1" applyAlignment="1">
      <alignment horizontal="center" vertical="center"/>
    </xf>
    <xf numFmtId="0" fontId="50" fillId="10" borderId="6" xfId="0" applyFont="1" applyFill="1" applyBorder="1" applyAlignment="1">
      <alignment horizontal="center" vertical="center" wrapText="1"/>
    </xf>
    <xf numFmtId="0" fontId="50" fillId="10" borderId="33" xfId="0" applyFont="1" applyFill="1" applyBorder="1" applyAlignment="1">
      <alignment horizontal="center" vertical="center" wrapText="1"/>
    </xf>
    <xf numFmtId="0" fontId="48" fillId="10" borderId="33" xfId="0"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1" fillId="0" borderId="6" xfId="5" applyFont="1" applyBorder="1" applyAlignment="1">
      <alignment horizontal="center" vertical="center" wrapText="1"/>
    </xf>
    <xf numFmtId="0" fontId="11" fillId="0" borderId="33" xfId="5" applyFont="1" applyBorder="1" applyAlignment="1">
      <alignment horizontal="center" vertical="center" wrapText="1"/>
    </xf>
    <xf numFmtId="0" fontId="8" fillId="7" borderId="7"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8" borderId="10" xfId="0" applyFont="1" applyFill="1" applyBorder="1" applyAlignment="1">
      <alignment horizontal="center" vertical="center"/>
    </xf>
    <xf numFmtId="0" fontId="8" fillId="8" borderId="12" xfId="0" applyFont="1" applyFill="1" applyBorder="1" applyAlignment="1">
      <alignment horizontal="center" vertical="center"/>
    </xf>
    <xf numFmtId="0" fontId="8" fillId="8" borderId="17"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7" fillId="6" borderId="6" xfId="7" applyFill="1" applyBorder="1" applyAlignment="1">
      <alignment horizontal="center" vertical="center"/>
    </xf>
    <xf numFmtId="0" fontId="8" fillId="9" borderId="14" xfId="0" applyFont="1" applyFill="1" applyBorder="1" applyAlignment="1">
      <alignment horizontal="center" vertical="center" wrapText="1"/>
    </xf>
    <xf numFmtId="0" fontId="5" fillId="4" borderId="3" xfId="5" applyFont="1" applyFill="1" applyBorder="1" applyAlignment="1">
      <alignment horizontal="center" vertical="center" wrapText="1"/>
    </xf>
    <xf numFmtId="0" fontId="5" fillId="4" borderId="5" xfId="5" applyFont="1" applyFill="1" applyBorder="1" applyAlignment="1">
      <alignment horizontal="center" vertical="center" wrapText="1"/>
    </xf>
    <xf numFmtId="0" fontId="2" fillId="2" borderId="1" xfId="5" applyFont="1" applyFill="1" applyBorder="1" applyAlignment="1">
      <alignment horizontal="center" vertical="center"/>
    </xf>
    <xf numFmtId="0" fontId="5" fillId="4" borderId="4" xfId="5" applyFont="1" applyFill="1" applyBorder="1" applyAlignment="1">
      <alignment horizontal="center" vertical="center" wrapText="1"/>
    </xf>
  </cellXfs>
  <cellStyles count="10">
    <cellStyle name="KPT06_alter" xfId="2" xr:uid="{00000000-0005-0000-0000-000000000000}"/>
    <cellStyle name="Moneda" xfId="1" builtinId="4"/>
    <cellStyle name="Moneda 2" xfId="3" xr:uid="{00000000-0005-0000-0000-000002000000}"/>
    <cellStyle name="Moneda 3" xfId="4" xr:uid="{00000000-0005-0000-0000-000003000000}"/>
    <cellStyle name="Normal" xfId="0" builtinId="0"/>
    <cellStyle name="Normal 2" xfId="5" xr:uid="{00000000-0005-0000-0000-000005000000}"/>
    <cellStyle name="Normal 3" xfId="6" xr:uid="{00000000-0005-0000-0000-000006000000}"/>
    <cellStyle name="Normal 4" xfId="7" xr:uid="{00000000-0005-0000-0000-000007000000}"/>
    <cellStyle name="Normal_FDEG-001" xfId="8" xr:uid="{00000000-0005-0000-0000-000008000000}"/>
    <cellStyle name="Porcentaje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441960</xdr:colOff>
      <xdr:row>1</xdr:row>
      <xdr:rowOff>63137</xdr:rowOff>
    </xdr:from>
    <xdr:to>
      <xdr:col>3</xdr:col>
      <xdr:colOff>350637</xdr:colOff>
      <xdr:row>3</xdr:row>
      <xdr:rowOff>304800</xdr:rowOff>
    </xdr:to>
    <xdr:pic>
      <xdr:nvPicPr>
        <xdr:cNvPr id="2" name="11 Imagen" descr="http://www.atlantico.gov.co/images/stories/departamento/escud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42010" y="224790"/>
          <a:ext cx="1013460" cy="92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441960</xdr:colOff>
      <xdr:row>1</xdr:row>
      <xdr:rowOff>63137</xdr:rowOff>
    </xdr:from>
    <xdr:to>
      <xdr:col>3</xdr:col>
      <xdr:colOff>350637</xdr:colOff>
      <xdr:row>3</xdr:row>
      <xdr:rowOff>304800</xdr:rowOff>
    </xdr:to>
    <xdr:pic>
      <xdr:nvPicPr>
        <xdr:cNvPr id="2" name="11 Imagen" descr="http://www.atlantico.gov.co/images/stories/departamento/escud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42010" y="224790"/>
          <a:ext cx="1013460" cy="92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441960</xdr:colOff>
      <xdr:row>1</xdr:row>
      <xdr:rowOff>63137</xdr:rowOff>
    </xdr:from>
    <xdr:to>
      <xdr:col>3</xdr:col>
      <xdr:colOff>350637</xdr:colOff>
      <xdr:row>3</xdr:row>
      <xdr:rowOff>304800</xdr:rowOff>
    </xdr:to>
    <xdr:pic>
      <xdr:nvPicPr>
        <xdr:cNvPr id="2" name="11 Imagen" descr="http://www.atlantico.gov.co/images/stories/departamento/escud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42010" y="224790"/>
          <a:ext cx="1013460" cy="92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441960</xdr:colOff>
      <xdr:row>1</xdr:row>
      <xdr:rowOff>63137</xdr:rowOff>
    </xdr:from>
    <xdr:to>
      <xdr:col>3</xdr:col>
      <xdr:colOff>350637</xdr:colOff>
      <xdr:row>3</xdr:row>
      <xdr:rowOff>304800</xdr:rowOff>
    </xdr:to>
    <xdr:pic>
      <xdr:nvPicPr>
        <xdr:cNvPr id="2" name="11 Imagen" descr="http://www.atlantico.gov.co/images/stories/departamento/escudo.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842010" y="224790"/>
          <a:ext cx="1013460" cy="92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104775</xdr:colOff>
      <xdr:row>0</xdr:row>
      <xdr:rowOff>95250</xdr:rowOff>
    </xdr:from>
    <xdr:to>
      <xdr:col>14</xdr:col>
      <xdr:colOff>410387</xdr:colOff>
      <xdr:row>12</xdr:row>
      <xdr:rowOff>67257</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3954125" y="95250"/>
          <a:ext cx="6639560" cy="3790950"/>
        </a:xfrm>
        <a:prstGeom prst="rect">
          <a:avLst/>
        </a:prstGeom>
      </xdr:spPr>
    </xdr:pic>
    <xdr:clientData/>
  </xdr:twoCellAnchor>
  <xdr:twoCellAnchor editAs="oneCell">
    <xdr:from>
      <xdr:col>5</xdr:col>
      <xdr:colOff>504825</xdr:colOff>
      <xdr:row>15</xdr:row>
      <xdr:rowOff>171450</xdr:rowOff>
    </xdr:from>
    <xdr:to>
      <xdr:col>11</xdr:col>
      <xdr:colOff>11430</xdr:colOff>
      <xdr:row>26</xdr:row>
      <xdr:rowOff>203200</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1058525" y="4572000"/>
          <a:ext cx="6507480" cy="2403475"/>
        </a:xfrm>
        <a:prstGeom prst="rect">
          <a:avLst/>
        </a:prstGeom>
        <a:noFill/>
        <a:ln>
          <a:noFill/>
        </a:ln>
      </xdr:spPr>
    </xdr:pic>
    <xdr:clientData/>
  </xdr:twoCellAnchor>
  <xdr:twoCellAnchor editAs="oneCell">
    <xdr:from>
      <xdr:col>5</xdr:col>
      <xdr:colOff>323849</xdr:colOff>
      <xdr:row>33</xdr:row>
      <xdr:rowOff>81698</xdr:rowOff>
    </xdr:from>
    <xdr:to>
      <xdr:col>18</xdr:col>
      <xdr:colOff>34787</xdr:colOff>
      <xdr:row>41</xdr:row>
      <xdr:rowOff>173184</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10876915" y="8691880"/>
          <a:ext cx="12846050" cy="180594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1463387</xdr:colOff>
      <xdr:row>29</xdr:row>
      <xdr:rowOff>1</xdr:rowOff>
    </xdr:from>
    <xdr:to>
      <xdr:col>11</xdr:col>
      <xdr:colOff>1004607</xdr:colOff>
      <xdr:row>44</xdr:row>
      <xdr:rowOff>8662</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1463040" y="6819900"/>
          <a:ext cx="16200755" cy="2465705"/>
        </a:xfrm>
        <a:prstGeom prst="rect">
          <a:avLst/>
        </a:prstGeom>
        <a:noFill/>
        <a:ln>
          <a:noFill/>
        </a:ln>
      </xdr:spPr>
    </xdr:pic>
    <xdr:clientData/>
  </xdr:twoCellAnchor>
  <xdr:twoCellAnchor editAs="oneCell">
    <xdr:from>
      <xdr:col>0</xdr:col>
      <xdr:colOff>1186295</xdr:colOff>
      <xdr:row>46</xdr:row>
      <xdr:rowOff>121228</xdr:rowOff>
    </xdr:from>
    <xdr:to>
      <xdr:col>4</xdr:col>
      <xdr:colOff>451311</xdr:colOff>
      <xdr:row>63</xdr:row>
      <xdr:rowOff>61192</xdr:rowOff>
    </xdr:to>
    <xdr:pic>
      <xdr:nvPicPr>
        <xdr:cNvPr id="4" name="Imagen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1186180" y="9721850"/>
          <a:ext cx="6503670" cy="269303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ITA\3.%20Proyectos\CD-026-2024%20A&amp;M\0.%20Informaci&#243;n%20contractual\Copia%20de%20estructura%20de%20costos%20A&amp;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sheetData sheetId="1">
        <row r="7">
          <cell r="A7">
            <v>1</v>
          </cell>
          <cell r="E7">
            <v>5000000</v>
          </cell>
        </row>
        <row r="8">
          <cell r="A8">
            <v>1</v>
          </cell>
          <cell r="E8">
            <v>3000000</v>
          </cell>
        </row>
        <row r="9">
          <cell r="A9">
            <v>2</v>
          </cell>
          <cell r="E9">
            <v>2000000</v>
          </cell>
        </row>
        <row r="10">
          <cell r="A10">
            <v>2</v>
          </cell>
          <cell r="E10">
            <v>3200000</v>
          </cell>
        </row>
        <row r="14">
          <cell r="B14" t="str">
            <v>ACCIÓN I. Comportamiento seguro en los actores viales, específicamente durante las festividades del Carnaval.</v>
          </cell>
        </row>
        <row r="17">
          <cell r="F17">
            <v>33800000</v>
          </cell>
        </row>
        <row r="18">
          <cell r="F18">
            <v>8400000</v>
          </cell>
        </row>
        <row r="19">
          <cell r="F19">
            <v>1400000</v>
          </cell>
        </row>
        <row r="20">
          <cell r="F20">
            <v>8400000</v>
          </cell>
        </row>
        <row r="21">
          <cell r="F21">
            <v>4800000</v>
          </cell>
        </row>
        <row r="22">
          <cell r="F22">
            <v>16500000</v>
          </cell>
        </row>
        <row r="23">
          <cell r="F23">
            <v>24000000</v>
          </cell>
        </row>
        <row r="24">
          <cell r="F24">
            <v>16000000</v>
          </cell>
        </row>
        <row r="25">
          <cell r="F25">
            <v>100000000</v>
          </cell>
        </row>
        <row r="26">
          <cell r="F26">
            <v>22000000</v>
          </cell>
        </row>
        <row r="27">
          <cell r="F27">
            <v>9600000</v>
          </cell>
        </row>
        <row r="28">
          <cell r="F28">
            <v>644000</v>
          </cell>
        </row>
        <row r="29">
          <cell r="F29">
            <v>18400000</v>
          </cell>
        </row>
        <row r="30">
          <cell r="F30">
            <v>8000000</v>
          </cell>
        </row>
        <row r="31">
          <cell r="F31">
            <v>38000000</v>
          </cell>
        </row>
        <row r="33">
          <cell r="B33" t="str">
            <v>ACCIÓN II. Velocidades seguras: por una Semana Santa sin siniestros viales / Velocidades seguras: festivos y fiestas patronales a la segura</v>
          </cell>
        </row>
        <row r="36">
          <cell r="F36">
            <v>2430000</v>
          </cell>
        </row>
        <row r="37">
          <cell r="F37">
            <v>1440000</v>
          </cell>
        </row>
        <row r="38">
          <cell r="F38">
            <v>2000000</v>
          </cell>
        </row>
        <row r="39">
          <cell r="F39">
            <v>4000000</v>
          </cell>
        </row>
        <row r="40">
          <cell r="F40">
            <v>3150000</v>
          </cell>
        </row>
        <row r="41">
          <cell r="F41">
            <v>200000000</v>
          </cell>
        </row>
        <row r="42">
          <cell r="F42">
            <v>15000000</v>
          </cell>
        </row>
        <row r="43">
          <cell r="F43">
            <v>1875000</v>
          </cell>
        </row>
        <row r="44">
          <cell r="F44">
            <v>1500000</v>
          </cell>
        </row>
        <row r="46">
          <cell r="B46" t="str">
            <v>ACCIÓN III.  Salud por la vía: tu punto de confianza para ciclistas.</v>
          </cell>
        </row>
        <row r="49">
          <cell r="F49">
            <v>10800000</v>
          </cell>
        </row>
        <row r="50">
          <cell r="F50">
            <v>4000000</v>
          </cell>
        </row>
        <row r="51">
          <cell r="F51">
            <v>6000000</v>
          </cell>
        </row>
        <row r="52">
          <cell r="F52">
            <v>8000000</v>
          </cell>
        </row>
        <row r="53">
          <cell r="F53">
            <v>75000000</v>
          </cell>
        </row>
        <row r="54">
          <cell r="F54">
            <v>4000000</v>
          </cell>
        </row>
        <row r="55">
          <cell r="F55">
            <v>1000000</v>
          </cell>
        </row>
        <row r="56">
          <cell r="F56">
            <v>9600000</v>
          </cell>
        </row>
        <row r="57">
          <cell r="F57">
            <v>200000000</v>
          </cell>
        </row>
        <row r="59">
          <cell r="B59" t="str">
            <v>ACCIÓN IV. Plan playa: Planes seguros, Viaja consciente.(2 fines de semana de receso escolar)</v>
          </cell>
        </row>
        <row r="62">
          <cell r="F62">
            <v>800000</v>
          </cell>
        </row>
        <row r="63">
          <cell r="F63">
            <v>572000</v>
          </cell>
        </row>
        <row r="64">
          <cell r="F64">
            <v>580000</v>
          </cell>
        </row>
        <row r="65">
          <cell r="F65">
            <v>72000</v>
          </cell>
        </row>
        <row r="66">
          <cell r="F66">
            <v>1280000</v>
          </cell>
        </row>
        <row r="67">
          <cell r="F67">
            <v>8000000</v>
          </cell>
        </row>
        <row r="68">
          <cell r="F68">
            <v>4000000</v>
          </cell>
        </row>
        <row r="69">
          <cell r="F69">
            <v>960000</v>
          </cell>
        </row>
        <row r="70">
          <cell r="F70">
            <v>10000000</v>
          </cell>
        </row>
        <row r="72">
          <cell r="B72" t="str">
            <v>ACCION V – Ciclo Paseos(3)</v>
          </cell>
        </row>
        <row r="75">
          <cell r="F75">
            <v>9900000</v>
          </cell>
        </row>
        <row r="76">
          <cell r="F76">
            <v>21681000</v>
          </cell>
        </row>
        <row r="77">
          <cell r="F77">
            <v>4050000</v>
          </cell>
        </row>
        <row r="78">
          <cell r="F78">
            <v>630000</v>
          </cell>
        </row>
        <row r="79">
          <cell r="F79">
            <v>660000</v>
          </cell>
        </row>
        <row r="80">
          <cell r="F80">
            <v>895000</v>
          </cell>
        </row>
        <row r="81">
          <cell r="F81">
            <v>40000000</v>
          </cell>
        </row>
        <row r="82">
          <cell r="F82">
            <v>20000000</v>
          </cell>
        </row>
        <row r="83">
          <cell r="F83">
            <v>2400000</v>
          </cell>
        </row>
        <row r="84">
          <cell r="F84">
            <v>20250000</v>
          </cell>
        </row>
        <row r="85">
          <cell r="F85">
            <v>7500000</v>
          </cell>
        </row>
        <row r="87">
          <cell r="B87" t="str">
            <v>ACCIÓN VI – Apoyo logístico y de producción de eventos, campañas, cubrimiento y acompañamiento al Instituto de Transito del Atlántico</v>
          </cell>
        </row>
        <row r="88">
          <cell r="F88">
            <v>57231000</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V20"/>
  <sheetViews>
    <sheetView showGridLines="0" topLeftCell="AE15" zoomScale="80" zoomScaleNormal="80" workbookViewId="0">
      <selection activeCell="AQ17" sqref="AQ17"/>
    </sheetView>
  </sheetViews>
  <sheetFormatPr baseColWidth="10" defaultColWidth="10.6640625" defaultRowHeight="13.2" x14ac:dyDescent="0.25"/>
  <cols>
    <col min="1" max="2" width="2.6640625" style="53" customWidth="1"/>
    <col min="3" max="3" width="14.44140625" style="53" customWidth="1"/>
    <col min="4" max="4" width="14" style="53" customWidth="1"/>
    <col min="5" max="5" width="18.109375" style="53" customWidth="1"/>
    <col min="6" max="6" width="12.6640625" style="53" customWidth="1"/>
    <col min="7" max="7" width="5.6640625" style="53" customWidth="1"/>
    <col min="8" max="8" width="8.33203125" style="53" customWidth="1"/>
    <col min="9" max="9" width="8.44140625" style="53" customWidth="1"/>
    <col min="10" max="10" width="14.88671875" style="53" customWidth="1"/>
    <col min="11" max="11" width="10.33203125" style="53" customWidth="1"/>
    <col min="12" max="12" width="18.44140625" style="53" customWidth="1"/>
    <col min="13" max="13" width="10.33203125" style="53" customWidth="1"/>
    <col min="14" max="14" width="10.6640625" style="53" customWidth="1"/>
    <col min="15" max="15" width="1.6640625" style="53" customWidth="1"/>
    <col min="16" max="16" width="1.44140625" style="53" customWidth="1"/>
    <col min="17" max="18" width="2.109375" style="53" customWidth="1"/>
    <col min="19" max="19" width="2.44140625" style="53" customWidth="1"/>
    <col min="20" max="21" width="2" style="53" customWidth="1"/>
    <col min="22" max="22" width="2.33203125" style="53" customWidth="1"/>
    <col min="23" max="24" width="1.6640625" style="53" customWidth="1"/>
    <col min="25" max="25" width="2" style="53" customWidth="1"/>
    <col min="26" max="26" width="1.6640625" style="53" customWidth="1"/>
    <col min="27" max="27" width="5.109375" style="53" customWidth="1"/>
    <col min="28" max="28" width="4.88671875" style="53" customWidth="1"/>
    <col min="29" max="30" width="5" style="53" customWidth="1"/>
    <col min="31" max="31" width="7.88671875" style="53" customWidth="1"/>
    <col min="32" max="32" width="5.33203125" style="53" customWidth="1"/>
    <col min="33" max="33" width="7.6640625" style="53" customWidth="1"/>
    <col min="34" max="34" width="5.33203125" style="53" customWidth="1"/>
    <col min="35" max="35" width="6.44140625" style="53" customWidth="1"/>
    <col min="36" max="36" width="8.21875" style="53" customWidth="1"/>
    <col min="37" max="37" width="7.109375" style="54" customWidth="1"/>
    <col min="38" max="38" width="7.88671875" style="53" customWidth="1"/>
    <col min="39" max="39" width="27.44140625" style="53" customWidth="1"/>
    <col min="40" max="40" width="20.33203125" style="53" customWidth="1"/>
    <col min="41" max="41" width="18.44140625" style="55" customWidth="1"/>
    <col min="42" max="42" width="17.88671875" style="55" customWidth="1"/>
    <col min="43" max="43" width="20.88671875" style="53" customWidth="1"/>
    <col min="44" max="44" width="20.109375" style="53" customWidth="1"/>
    <col min="45" max="45" width="4.88671875" style="53" customWidth="1"/>
    <col min="46" max="46" width="5.44140625" style="53" customWidth="1"/>
    <col min="47" max="47" width="3.88671875" style="53" customWidth="1"/>
    <col min="48" max="48" width="4.33203125" style="53" customWidth="1"/>
    <col min="49" max="50" width="4" style="53" customWidth="1"/>
    <col min="51" max="51" width="6" style="53" customWidth="1"/>
    <col min="52" max="52" width="4.44140625" style="53" customWidth="1"/>
    <col min="53" max="53" width="3.88671875" style="53" customWidth="1"/>
    <col min="54" max="57" width="4.44140625" style="53" customWidth="1"/>
    <col min="58" max="58" width="16.44140625" style="53" customWidth="1"/>
    <col min="59" max="59" width="1.44140625" style="53" customWidth="1"/>
    <col min="60" max="74" width="11.44140625" style="53" customWidth="1"/>
    <col min="75" max="16384" width="10.6640625" style="56"/>
  </cols>
  <sheetData>
    <row r="2" spans="2:60" s="53" customFormat="1" ht="27" customHeight="1" x14ac:dyDescent="0.25">
      <c r="B2" s="205" t="s">
        <v>0</v>
      </c>
      <c r="C2" s="206"/>
      <c r="D2" s="207"/>
      <c r="E2" s="214" t="s">
        <v>1</v>
      </c>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21" t="s">
        <v>2</v>
      </c>
      <c r="AQ2" s="222"/>
      <c r="AR2" s="225" t="s">
        <v>3</v>
      </c>
      <c r="AS2" s="226"/>
      <c r="AT2" s="226"/>
      <c r="AU2" s="226"/>
      <c r="AV2" s="226"/>
      <c r="AW2" s="226"/>
      <c r="AX2" s="226"/>
      <c r="AY2" s="226"/>
      <c r="AZ2" s="226"/>
      <c r="BA2" s="226"/>
      <c r="BB2" s="226"/>
      <c r="BC2" s="226"/>
      <c r="BD2" s="226"/>
      <c r="BE2" s="226"/>
      <c r="BF2" s="226"/>
      <c r="BG2" s="227"/>
    </row>
    <row r="3" spans="2:60" s="53" customFormat="1" ht="27" customHeight="1" x14ac:dyDescent="0.25">
      <c r="B3" s="208"/>
      <c r="C3" s="209"/>
      <c r="D3" s="210"/>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23"/>
      <c r="AQ3" s="224"/>
      <c r="AR3" s="228"/>
      <c r="AS3" s="229"/>
      <c r="AT3" s="229"/>
      <c r="AU3" s="229"/>
      <c r="AV3" s="229"/>
      <c r="AW3" s="229"/>
      <c r="AX3" s="229"/>
      <c r="AY3" s="229"/>
      <c r="AZ3" s="229"/>
      <c r="BA3" s="229"/>
      <c r="BB3" s="229"/>
      <c r="BC3" s="229"/>
      <c r="BD3" s="229"/>
      <c r="BE3" s="229"/>
      <c r="BF3" s="229"/>
      <c r="BG3" s="230"/>
    </row>
    <row r="4" spans="2:60" s="53" customFormat="1" ht="48.6" customHeight="1" x14ac:dyDescent="0.25">
      <c r="B4" s="208"/>
      <c r="C4" s="209"/>
      <c r="D4" s="210"/>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31" t="s">
        <v>4</v>
      </c>
      <c r="AQ4" s="232"/>
      <c r="AR4" s="235">
        <v>45442</v>
      </c>
      <c r="AS4" s="236"/>
      <c r="AT4" s="236"/>
      <c r="AU4" s="236"/>
      <c r="AV4" s="236"/>
      <c r="AW4" s="236"/>
      <c r="AX4" s="236"/>
      <c r="AY4" s="236"/>
      <c r="AZ4" s="236"/>
      <c r="BA4" s="236"/>
      <c r="BB4" s="236"/>
      <c r="BC4" s="236"/>
      <c r="BD4" s="236"/>
      <c r="BE4" s="236"/>
      <c r="BF4" s="236"/>
      <c r="BG4" s="237"/>
    </row>
    <row r="5" spans="2:60" s="53" customFormat="1" ht="27" hidden="1" customHeight="1" x14ac:dyDescent="0.25">
      <c r="B5" s="211"/>
      <c r="C5" s="212"/>
      <c r="D5" s="213"/>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33"/>
      <c r="AQ5" s="234"/>
      <c r="AR5" s="238"/>
      <c r="AS5" s="239"/>
      <c r="AT5" s="239"/>
      <c r="AU5" s="239"/>
      <c r="AV5" s="239"/>
      <c r="AW5" s="239"/>
      <c r="AX5" s="239"/>
      <c r="AY5" s="239"/>
      <c r="AZ5" s="239"/>
      <c r="BA5" s="239"/>
      <c r="BB5" s="239"/>
      <c r="BC5" s="239"/>
      <c r="BD5" s="239"/>
      <c r="BE5" s="239"/>
      <c r="BF5" s="239"/>
      <c r="BG5" s="240"/>
    </row>
    <row r="6" spans="2:60" s="53" customFormat="1" ht="13.8" hidden="1" x14ac:dyDescent="0.25">
      <c r="AK6" s="54"/>
      <c r="AO6" s="55"/>
      <c r="AP6" s="110"/>
      <c r="BF6" s="125" t="s">
        <v>5</v>
      </c>
      <c r="BG6" s="126"/>
    </row>
    <row r="7" spans="2:60" s="53" customFormat="1" ht="15.6" customHeight="1" x14ac:dyDescent="0.25">
      <c r="B7" s="57"/>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86"/>
      <c r="AL7" s="58"/>
      <c r="AM7" s="58"/>
      <c r="AN7" s="58"/>
      <c r="AO7" s="111"/>
      <c r="AP7" s="111"/>
      <c r="AQ7" s="58"/>
      <c r="AR7" s="58"/>
      <c r="AS7" s="58"/>
      <c r="AT7" s="58"/>
      <c r="AU7" s="58"/>
      <c r="AV7" s="58"/>
      <c r="AW7" s="58"/>
      <c r="AX7" s="58"/>
      <c r="AY7" s="58"/>
      <c r="AZ7" s="58"/>
      <c r="BA7" s="58"/>
      <c r="BB7" s="58"/>
      <c r="BC7" s="58"/>
      <c r="BD7" s="58"/>
      <c r="BE7" s="58"/>
      <c r="BF7" s="58"/>
      <c r="BG7" s="127"/>
    </row>
    <row r="8" spans="2:60" s="53" customFormat="1" ht="18" customHeight="1" x14ac:dyDescent="0.25">
      <c r="B8" s="59"/>
      <c r="C8" s="286" t="s">
        <v>6</v>
      </c>
      <c r="D8" s="286"/>
      <c r="E8" s="287" t="s">
        <v>342</v>
      </c>
      <c r="F8" s="287"/>
      <c r="G8" s="287"/>
      <c r="H8" s="287"/>
      <c r="I8" s="287"/>
      <c r="J8" s="287"/>
      <c r="K8" s="287"/>
      <c r="L8" s="287"/>
      <c r="M8" s="287"/>
      <c r="N8" s="287"/>
      <c r="O8" s="287"/>
      <c r="P8" s="287"/>
      <c r="Q8" s="287"/>
      <c r="R8" s="287"/>
      <c r="S8" s="287"/>
      <c r="T8" s="287"/>
      <c r="U8" s="287"/>
      <c r="V8" s="287"/>
      <c r="W8" s="287"/>
      <c r="X8" s="287"/>
      <c r="Y8" s="56"/>
      <c r="Z8" s="56"/>
      <c r="AA8" s="286" t="s">
        <v>8</v>
      </c>
      <c r="AB8" s="286"/>
      <c r="AC8" s="286"/>
      <c r="AD8" s="286"/>
      <c r="AE8" s="286"/>
      <c r="AF8" s="287" t="s">
        <v>9</v>
      </c>
      <c r="AG8" s="287"/>
      <c r="AH8" s="287"/>
      <c r="AI8" s="287"/>
      <c r="AJ8" s="287"/>
      <c r="AK8" s="287"/>
      <c r="AM8" s="87" t="s">
        <v>10</v>
      </c>
      <c r="AN8" s="288">
        <v>2024</v>
      </c>
      <c r="AO8" s="288"/>
      <c r="AP8" s="288"/>
      <c r="AQ8" s="288"/>
      <c r="AR8" s="288"/>
      <c r="AS8" s="60"/>
      <c r="AT8" s="60"/>
      <c r="AU8" s="60"/>
      <c r="AV8" s="60"/>
      <c r="AW8" s="60"/>
      <c r="AX8" s="60"/>
      <c r="AY8" s="60"/>
      <c r="AZ8" s="60"/>
      <c r="BA8" s="60"/>
      <c r="BB8" s="60"/>
      <c r="BC8" s="60"/>
      <c r="BD8" s="60"/>
      <c r="BE8" s="60"/>
      <c r="BF8" s="60"/>
      <c r="BG8" s="128"/>
    </row>
    <row r="9" spans="2:60" s="53" customFormat="1" ht="16.2" customHeight="1" x14ac:dyDescent="0.25">
      <c r="B9" s="59"/>
      <c r="C9" s="277" t="s">
        <v>11</v>
      </c>
      <c r="D9" s="278"/>
      <c r="E9" s="279" t="s">
        <v>12</v>
      </c>
      <c r="F9" s="280"/>
      <c r="G9" s="280"/>
      <c r="H9" s="280"/>
      <c r="I9" s="280"/>
      <c r="J9" s="280"/>
      <c r="K9" s="280"/>
      <c r="L9" s="280"/>
      <c r="M9" s="280"/>
      <c r="N9" s="280"/>
      <c r="O9" s="280"/>
      <c r="P9" s="280"/>
      <c r="Q9" s="280"/>
      <c r="R9" s="280"/>
      <c r="S9" s="280"/>
      <c r="T9" s="280"/>
      <c r="U9" s="280"/>
      <c r="V9" s="280"/>
      <c r="W9" s="280"/>
      <c r="X9" s="281"/>
      <c r="Y9" s="56"/>
      <c r="Z9" s="56"/>
      <c r="AA9" s="277" t="s">
        <v>13</v>
      </c>
      <c r="AB9" s="282"/>
      <c r="AC9" s="282"/>
      <c r="AD9" s="282"/>
      <c r="AE9" s="278"/>
      <c r="AF9" s="283" t="s">
        <v>14</v>
      </c>
      <c r="AG9" s="284"/>
      <c r="AH9" s="284"/>
      <c r="AI9" s="284"/>
      <c r="AJ9" s="284"/>
      <c r="AK9" s="285"/>
      <c r="AL9" s="56"/>
      <c r="AM9" s="56"/>
      <c r="AN9" s="56"/>
      <c r="AO9" s="55"/>
      <c r="AP9" s="55"/>
      <c r="BG9" s="128"/>
    </row>
    <row r="10" spans="2:60" s="53" customFormat="1" ht="19.95" customHeight="1" x14ac:dyDescent="0.25">
      <c r="B10" s="59"/>
      <c r="C10" s="277" t="s">
        <v>15</v>
      </c>
      <c r="D10" s="278"/>
      <c r="E10" s="279" t="s">
        <v>16</v>
      </c>
      <c r="F10" s="280"/>
      <c r="G10" s="280"/>
      <c r="H10" s="280"/>
      <c r="I10" s="280"/>
      <c r="J10" s="280"/>
      <c r="K10" s="280"/>
      <c r="L10" s="280"/>
      <c r="M10" s="280"/>
      <c r="N10" s="280"/>
      <c r="O10" s="280"/>
      <c r="P10" s="280"/>
      <c r="Q10" s="280"/>
      <c r="R10" s="280"/>
      <c r="S10" s="280"/>
      <c r="T10" s="280"/>
      <c r="U10" s="280"/>
      <c r="V10" s="280"/>
      <c r="W10" s="280"/>
      <c r="X10" s="281"/>
      <c r="Y10" s="56"/>
      <c r="Z10" s="56"/>
      <c r="AA10" s="277" t="s">
        <v>17</v>
      </c>
      <c r="AB10" s="282"/>
      <c r="AC10" s="282"/>
      <c r="AD10" s="282"/>
      <c r="AE10" s="278"/>
      <c r="AF10" s="279" t="s">
        <v>18</v>
      </c>
      <c r="AG10" s="280"/>
      <c r="AH10" s="280"/>
      <c r="AI10" s="280"/>
      <c r="AJ10" s="280"/>
      <c r="AK10" s="281"/>
      <c r="AL10" s="56"/>
      <c r="AM10" s="56"/>
      <c r="AN10" s="56"/>
      <c r="AO10" s="55"/>
      <c r="AP10" s="55"/>
      <c r="BG10" s="128"/>
    </row>
    <row r="11" spans="2:60" s="53" customFormat="1" x14ac:dyDescent="0.25">
      <c r="B11" s="59"/>
      <c r="C11" s="60"/>
      <c r="D11" s="60"/>
      <c r="E11" s="60"/>
      <c r="F11" s="60"/>
      <c r="G11" s="60"/>
      <c r="H11" s="60"/>
      <c r="I11" s="60"/>
      <c r="J11" s="60"/>
      <c r="K11" s="60"/>
      <c r="L11" s="60"/>
      <c r="M11" s="60"/>
      <c r="N11" s="60"/>
      <c r="O11" s="60"/>
      <c r="P11" s="60"/>
      <c r="Q11" s="60"/>
      <c r="R11" s="60"/>
      <c r="S11" s="60"/>
      <c r="T11" s="60"/>
      <c r="U11" s="60"/>
      <c r="V11" s="60"/>
      <c r="W11" s="60"/>
      <c r="X11" s="60"/>
      <c r="Y11" s="56"/>
      <c r="Z11" s="56"/>
      <c r="AA11" s="60"/>
      <c r="AB11" s="60"/>
      <c r="AC11" s="60"/>
      <c r="AD11" s="60"/>
      <c r="AE11" s="60"/>
      <c r="AF11" s="60"/>
      <c r="AG11" s="60"/>
      <c r="AH11" s="60"/>
      <c r="AI11" s="60"/>
      <c r="AJ11" s="60"/>
      <c r="AK11" s="88"/>
      <c r="AL11" s="56"/>
      <c r="AM11" s="56"/>
      <c r="AN11" s="56"/>
      <c r="AO11" s="55"/>
      <c r="AP11" s="55"/>
      <c r="BG11" s="128"/>
    </row>
    <row r="12" spans="2:60" s="53" customFormat="1" ht="38.4" customHeight="1" x14ac:dyDescent="0.25">
      <c r="B12" s="59"/>
      <c r="C12" s="266" t="s">
        <v>19</v>
      </c>
      <c r="D12" s="266" t="s">
        <v>20</v>
      </c>
      <c r="E12" s="269" t="s">
        <v>21</v>
      </c>
      <c r="F12" s="270"/>
      <c r="G12" s="270"/>
      <c r="H12" s="271"/>
      <c r="I12" s="252" t="s">
        <v>22</v>
      </c>
      <c r="J12" s="252" t="s">
        <v>23</v>
      </c>
      <c r="K12" s="252" t="s">
        <v>24</v>
      </c>
      <c r="L12" s="252" t="s">
        <v>25</v>
      </c>
      <c r="M12" s="252" t="s">
        <v>26</v>
      </c>
      <c r="N12" s="252" t="s">
        <v>27</v>
      </c>
      <c r="O12" s="215" t="s">
        <v>28</v>
      </c>
      <c r="P12" s="216"/>
      <c r="Q12" s="216"/>
      <c r="R12" s="216"/>
      <c r="S12" s="216"/>
      <c r="T12" s="216"/>
      <c r="U12" s="216"/>
      <c r="V12" s="216"/>
      <c r="W12" s="216"/>
      <c r="X12" s="216"/>
      <c r="Y12" s="216"/>
      <c r="Z12" s="217"/>
      <c r="AA12" s="261" t="s">
        <v>29</v>
      </c>
      <c r="AB12" s="262"/>
      <c r="AC12" s="262"/>
      <c r="AD12" s="262"/>
      <c r="AE12" s="262"/>
      <c r="AF12" s="262"/>
      <c r="AG12" s="262"/>
      <c r="AH12" s="262"/>
      <c r="AI12" s="262"/>
      <c r="AJ12" s="262"/>
      <c r="AK12" s="263"/>
      <c r="AL12" s="252" t="s">
        <v>30</v>
      </c>
      <c r="AM12" s="243" t="s">
        <v>31</v>
      </c>
      <c r="AN12" s="243" t="s">
        <v>32</v>
      </c>
      <c r="AO12" s="246" t="s">
        <v>33</v>
      </c>
      <c r="AP12" s="246" t="s">
        <v>34</v>
      </c>
      <c r="AQ12" s="252" t="s">
        <v>35</v>
      </c>
      <c r="AR12" s="252" t="s">
        <v>36</v>
      </c>
      <c r="AS12" s="249" t="s">
        <v>37</v>
      </c>
      <c r="AT12" s="250"/>
      <c r="AU12" s="250"/>
      <c r="AV12" s="250"/>
      <c r="AW12" s="250"/>
      <c r="AX12" s="250"/>
      <c r="AY12" s="250"/>
      <c r="AZ12" s="250"/>
      <c r="BA12" s="250"/>
      <c r="BB12" s="250"/>
      <c r="BC12" s="250"/>
      <c r="BD12" s="250"/>
      <c r="BE12" s="250"/>
      <c r="BF12" s="251"/>
      <c r="BG12" s="128"/>
    </row>
    <row r="13" spans="2:60" s="53" customFormat="1" ht="38.4" customHeight="1" x14ac:dyDescent="0.25">
      <c r="B13" s="59"/>
      <c r="C13" s="266"/>
      <c r="D13" s="266"/>
      <c r="E13" s="252" t="s">
        <v>38</v>
      </c>
      <c r="F13" s="252" t="s">
        <v>39</v>
      </c>
      <c r="G13" s="252" t="s">
        <v>40</v>
      </c>
      <c r="H13" s="252" t="s">
        <v>41</v>
      </c>
      <c r="I13" s="274"/>
      <c r="J13" s="274"/>
      <c r="K13" s="274"/>
      <c r="L13" s="274"/>
      <c r="M13" s="274"/>
      <c r="N13" s="274"/>
      <c r="O13" s="218"/>
      <c r="P13" s="219"/>
      <c r="Q13" s="219"/>
      <c r="R13" s="219"/>
      <c r="S13" s="219"/>
      <c r="T13" s="219"/>
      <c r="U13" s="219"/>
      <c r="V13" s="219"/>
      <c r="W13" s="219"/>
      <c r="X13" s="219"/>
      <c r="Y13" s="219"/>
      <c r="Z13" s="220"/>
      <c r="AA13" s="275" t="s">
        <v>42</v>
      </c>
      <c r="AB13" s="275" t="s">
        <v>43</v>
      </c>
      <c r="AC13" s="275" t="s">
        <v>44</v>
      </c>
      <c r="AD13" s="275" t="s">
        <v>45</v>
      </c>
      <c r="AE13" s="275" t="s">
        <v>46</v>
      </c>
      <c r="AF13" s="275" t="s">
        <v>47</v>
      </c>
      <c r="AG13" s="276" t="s">
        <v>48</v>
      </c>
      <c r="AH13" s="275" t="s">
        <v>49</v>
      </c>
      <c r="AI13" s="264" t="s">
        <v>50</v>
      </c>
      <c r="AJ13" s="265"/>
      <c r="AK13" s="257" t="s">
        <v>51</v>
      </c>
      <c r="AL13" s="259"/>
      <c r="AM13" s="244"/>
      <c r="AN13" s="244"/>
      <c r="AO13" s="247"/>
      <c r="AP13" s="247"/>
      <c r="AQ13" s="253"/>
      <c r="AR13" s="253"/>
      <c r="AS13" s="241" t="s">
        <v>52</v>
      </c>
      <c r="AT13" s="241" t="s">
        <v>53</v>
      </c>
      <c r="AU13" s="241" t="s">
        <v>54</v>
      </c>
      <c r="AV13" s="241" t="s">
        <v>55</v>
      </c>
      <c r="AW13" s="241" t="s">
        <v>56</v>
      </c>
      <c r="AX13" s="241" t="s">
        <v>57</v>
      </c>
      <c r="AY13" s="241" t="s">
        <v>58</v>
      </c>
      <c r="AZ13" s="241" t="s">
        <v>59</v>
      </c>
      <c r="BA13" s="241" t="s">
        <v>60</v>
      </c>
      <c r="BB13" s="241" t="s">
        <v>61</v>
      </c>
      <c r="BC13" s="241" t="s">
        <v>62</v>
      </c>
      <c r="BD13" s="241" t="s">
        <v>63</v>
      </c>
      <c r="BE13" s="241" t="s">
        <v>64</v>
      </c>
      <c r="BF13" s="255" t="s">
        <v>65</v>
      </c>
      <c r="BG13" s="128"/>
      <c r="BH13" s="182"/>
    </row>
    <row r="14" spans="2:60" s="53" customFormat="1" ht="76.2" customHeight="1" x14ac:dyDescent="0.25">
      <c r="B14" s="59"/>
      <c r="C14" s="267"/>
      <c r="D14" s="267"/>
      <c r="E14" s="260"/>
      <c r="F14" s="268"/>
      <c r="G14" s="268"/>
      <c r="H14" s="260"/>
      <c r="I14" s="268"/>
      <c r="J14" s="268"/>
      <c r="K14" s="268"/>
      <c r="L14" s="268"/>
      <c r="M14" s="268"/>
      <c r="N14" s="268"/>
      <c r="O14" s="73" t="s">
        <v>66</v>
      </c>
      <c r="P14" s="73" t="s">
        <v>67</v>
      </c>
      <c r="Q14" s="73" t="s">
        <v>68</v>
      </c>
      <c r="R14" s="73" t="s">
        <v>69</v>
      </c>
      <c r="S14" s="73" t="s">
        <v>68</v>
      </c>
      <c r="T14" s="73" t="s">
        <v>70</v>
      </c>
      <c r="U14" s="73" t="s">
        <v>70</v>
      </c>
      <c r="V14" s="73" t="s">
        <v>69</v>
      </c>
      <c r="W14" s="73" t="s">
        <v>71</v>
      </c>
      <c r="X14" s="73" t="s">
        <v>72</v>
      </c>
      <c r="Y14" s="73" t="s">
        <v>73</v>
      </c>
      <c r="Z14" s="73" t="s">
        <v>74</v>
      </c>
      <c r="AA14" s="275"/>
      <c r="AB14" s="275"/>
      <c r="AC14" s="275"/>
      <c r="AD14" s="275"/>
      <c r="AE14" s="275"/>
      <c r="AF14" s="275"/>
      <c r="AG14" s="275"/>
      <c r="AH14" s="275"/>
      <c r="AI14" s="89" t="s">
        <v>75</v>
      </c>
      <c r="AJ14" s="89" t="s">
        <v>76</v>
      </c>
      <c r="AK14" s="258" t="s">
        <v>76</v>
      </c>
      <c r="AL14" s="260"/>
      <c r="AM14" s="245"/>
      <c r="AN14" s="245"/>
      <c r="AO14" s="248"/>
      <c r="AP14" s="248"/>
      <c r="AQ14" s="254"/>
      <c r="AR14" s="254"/>
      <c r="AS14" s="242"/>
      <c r="AT14" s="242"/>
      <c r="AU14" s="242"/>
      <c r="AV14" s="242"/>
      <c r="AW14" s="242"/>
      <c r="AX14" s="242"/>
      <c r="AY14" s="242"/>
      <c r="AZ14" s="242"/>
      <c r="BA14" s="242"/>
      <c r="BB14" s="242"/>
      <c r="BC14" s="242"/>
      <c r="BD14" s="242"/>
      <c r="BE14" s="242"/>
      <c r="BF14" s="256"/>
      <c r="BG14" s="128"/>
    </row>
    <row r="15" spans="2:60" s="53" customFormat="1" ht="90.75" customHeight="1" x14ac:dyDescent="0.25">
      <c r="B15" s="59"/>
      <c r="C15" s="61" t="s">
        <v>77</v>
      </c>
      <c r="D15" s="62" t="s">
        <v>78</v>
      </c>
      <c r="E15" s="61" t="s">
        <v>79</v>
      </c>
      <c r="F15" s="63"/>
      <c r="G15" s="64">
        <v>0</v>
      </c>
      <c r="H15" s="61">
        <v>2500</v>
      </c>
      <c r="I15" s="63"/>
      <c r="J15" s="63"/>
      <c r="K15" s="63"/>
      <c r="L15" s="63"/>
      <c r="M15" s="63"/>
      <c r="N15" s="63"/>
      <c r="O15" s="74"/>
      <c r="P15" s="74"/>
      <c r="Q15" s="74"/>
      <c r="R15" s="74"/>
      <c r="S15" s="74"/>
      <c r="T15" s="74"/>
      <c r="U15" s="74"/>
      <c r="V15" s="74"/>
      <c r="W15" s="74"/>
      <c r="X15" s="74"/>
      <c r="Y15" s="74"/>
      <c r="Z15" s="74"/>
      <c r="AA15" s="83"/>
      <c r="AB15" s="83"/>
      <c r="AC15" s="83"/>
      <c r="AD15" s="83"/>
      <c r="AE15" s="83"/>
      <c r="AF15" s="83"/>
      <c r="AG15" s="90"/>
      <c r="AH15" s="91"/>
      <c r="AI15" s="83"/>
      <c r="AJ15" s="92"/>
      <c r="AK15" s="93">
        <f>AK16</f>
        <v>300000000</v>
      </c>
      <c r="AL15" s="272"/>
      <c r="AM15" s="272"/>
      <c r="AN15" s="272"/>
      <c r="AO15" s="272"/>
      <c r="AP15" s="272"/>
      <c r="AQ15" s="273"/>
      <c r="AR15" s="68"/>
      <c r="AS15" s="78"/>
      <c r="AT15" s="78"/>
      <c r="AU15" s="78"/>
      <c r="AV15" s="78"/>
      <c r="AW15" s="78"/>
      <c r="AX15" s="78"/>
      <c r="AY15" s="78"/>
      <c r="AZ15" s="78"/>
      <c r="BA15" s="78"/>
      <c r="BB15" s="78"/>
      <c r="BC15" s="78"/>
      <c r="BD15" s="78"/>
      <c r="BE15" s="78"/>
      <c r="BF15" s="78"/>
      <c r="BG15" s="128"/>
    </row>
    <row r="16" spans="2:60" s="53" customFormat="1" ht="77.25" customHeight="1" x14ac:dyDescent="0.25">
      <c r="B16" s="59"/>
      <c r="C16" s="61" t="s">
        <v>80</v>
      </c>
      <c r="D16" s="62" t="s">
        <v>81</v>
      </c>
      <c r="E16" s="61" t="s">
        <v>82</v>
      </c>
      <c r="F16" s="65" t="s">
        <v>83</v>
      </c>
      <c r="G16" s="66">
        <v>0</v>
      </c>
      <c r="H16" s="67">
        <v>1</v>
      </c>
      <c r="I16" s="67">
        <v>2409</v>
      </c>
      <c r="J16" s="66" t="s">
        <v>84</v>
      </c>
      <c r="K16" s="67">
        <v>2409002</v>
      </c>
      <c r="L16" s="61" t="s">
        <v>85</v>
      </c>
      <c r="M16" s="67">
        <v>240900200</v>
      </c>
      <c r="N16" s="61" t="s">
        <v>86</v>
      </c>
      <c r="O16" s="74"/>
      <c r="P16" s="74"/>
      <c r="Q16" s="74"/>
      <c r="R16" s="74"/>
      <c r="S16" s="74"/>
      <c r="T16" s="74"/>
      <c r="U16" s="74"/>
      <c r="V16" s="74"/>
      <c r="W16" s="74"/>
      <c r="X16" s="74"/>
      <c r="Y16" s="74"/>
      <c r="Z16" s="74"/>
      <c r="AA16" s="84"/>
      <c r="AB16" s="84"/>
      <c r="AC16" s="84"/>
      <c r="AD16" s="84"/>
      <c r="AE16" s="84"/>
      <c r="AF16" s="84"/>
      <c r="AG16" s="95"/>
      <c r="AH16" s="95"/>
      <c r="AI16" s="84"/>
      <c r="AJ16" s="96"/>
      <c r="AK16" s="97">
        <f>AK17</f>
        <v>300000000</v>
      </c>
      <c r="AL16" s="98"/>
      <c r="AM16" s="99"/>
      <c r="AN16" s="99"/>
      <c r="AO16" s="113"/>
      <c r="AP16" s="181">
        <f>SUM(AP17:AP17)</f>
        <v>300000000</v>
      </c>
      <c r="AQ16" s="115"/>
      <c r="AR16" s="68"/>
      <c r="AS16" s="116"/>
      <c r="AT16" s="116" t="s">
        <v>87</v>
      </c>
      <c r="AU16" s="116" t="s">
        <v>87</v>
      </c>
      <c r="AV16" s="116" t="s">
        <v>87</v>
      </c>
      <c r="AW16" s="116" t="s">
        <v>87</v>
      </c>
      <c r="AX16" s="116" t="s">
        <v>87</v>
      </c>
      <c r="AY16" s="116" t="s">
        <v>87</v>
      </c>
      <c r="AZ16" s="116" t="s">
        <v>87</v>
      </c>
      <c r="BA16" s="116"/>
      <c r="BB16" s="116" t="s">
        <v>87</v>
      </c>
      <c r="BC16" s="116" t="s">
        <v>87</v>
      </c>
      <c r="BD16" s="116" t="s">
        <v>87</v>
      </c>
      <c r="BE16" s="116" t="s">
        <v>87</v>
      </c>
      <c r="BF16" s="116"/>
      <c r="BG16" s="128"/>
      <c r="BH16" s="182"/>
    </row>
    <row r="17" spans="2:59" s="53" customFormat="1" ht="409.5" customHeight="1" x14ac:dyDescent="0.25">
      <c r="B17" s="59"/>
      <c r="C17" s="65"/>
      <c r="D17" s="65"/>
      <c r="E17" s="65"/>
      <c r="F17" s="65"/>
      <c r="G17" s="65"/>
      <c r="H17" s="68"/>
      <c r="I17" s="75"/>
      <c r="J17" s="76"/>
      <c r="K17" s="75"/>
      <c r="L17" s="75"/>
      <c r="M17" s="75"/>
      <c r="N17" s="75"/>
      <c r="O17" s="77"/>
      <c r="P17" s="77"/>
      <c r="Q17" s="77"/>
      <c r="R17" s="77"/>
      <c r="S17" s="77"/>
      <c r="T17" s="77"/>
      <c r="U17" s="77"/>
      <c r="V17" s="77"/>
      <c r="W17" s="77"/>
      <c r="X17" s="77"/>
      <c r="Y17" s="77"/>
      <c r="Z17" s="77"/>
      <c r="AA17" s="85"/>
      <c r="AB17" s="85"/>
      <c r="AC17" s="85"/>
      <c r="AD17" s="85"/>
      <c r="AE17" s="85"/>
      <c r="AF17" s="85"/>
      <c r="AG17" s="85"/>
      <c r="AH17" s="100"/>
      <c r="AI17" s="85"/>
      <c r="AJ17" s="101"/>
      <c r="AK17" s="102">
        <v>300000000</v>
      </c>
      <c r="AL17" s="68" t="s">
        <v>88</v>
      </c>
      <c r="AM17" s="180" t="s">
        <v>89</v>
      </c>
      <c r="AN17" s="103" t="s">
        <v>90</v>
      </c>
      <c r="AO17" s="117">
        <v>300000000</v>
      </c>
      <c r="AP17" s="118">
        <f>AK17</f>
        <v>300000000</v>
      </c>
      <c r="AQ17" s="203" t="s">
        <v>91</v>
      </c>
      <c r="AR17" s="119"/>
      <c r="AS17" s="77"/>
      <c r="AT17" s="77"/>
      <c r="AU17" s="77"/>
      <c r="AV17" s="77"/>
      <c r="AW17" s="77"/>
      <c r="AX17" s="77"/>
      <c r="AY17" s="77"/>
      <c r="AZ17" s="77"/>
      <c r="BA17" s="77"/>
      <c r="BB17" s="77"/>
      <c r="BC17" s="77"/>
      <c r="BD17" s="77"/>
      <c r="BE17" s="77"/>
      <c r="BF17" s="77"/>
      <c r="BG17" s="128"/>
    </row>
    <row r="18" spans="2:59" s="53" customFormat="1" ht="16.5" customHeight="1" x14ac:dyDescent="0.25">
      <c r="B18" s="59"/>
      <c r="C18" s="65"/>
      <c r="D18" s="65"/>
      <c r="E18" s="65"/>
      <c r="F18" s="65"/>
      <c r="G18" s="65"/>
      <c r="H18" s="68"/>
      <c r="I18" s="80"/>
      <c r="J18" s="80"/>
      <c r="K18" s="80"/>
      <c r="L18" s="80"/>
      <c r="M18" s="80"/>
      <c r="N18" s="80"/>
      <c r="O18" s="77"/>
      <c r="P18" s="77"/>
      <c r="Q18" s="77"/>
      <c r="R18" s="77"/>
      <c r="S18" s="77"/>
      <c r="T18" s="77"/>
      <c r="U18" s="77"/>
      <c r="V18" s="77"/>
      <c r="W18" s="77"/>
      <c r="X18" s="77"/>
      <c r="Y18" s="77"/>
      <c r="Z18" s="77"/>
      <c r="AA18" s="131"/>
      <c r="AB18" s="131"/>
      <c r="AC18" s="131"/>
      <c r="AD18" s="131"/>
      <c r="AE18" s="131"/>
      <c r="AF18" s="131"/>
      <c r="AG18" s="131"/>
      <c r="AH18" s="132"/>
      <c r="AI18" s="131"/>
      <c r="AJ18" s="133"/>
      <c r="AK18" s="134"/>
      <c r="AL18" s="68"/>
      <c r="AM18" s="68"/>
      <c r="AN18" s="68"/>
      <c r="AO18" s="118"/>
      <c r="AP18" s="118"/>
      <c r="AQ18" s="68"/>
      <c r="AR18" s="68"/>
      <c r="AS18" s="77"/>
      <c r="AT18" s="77"/>
      <c r="AU18" s="77"/>
      <c r="AV18" s="77"/>
      <c r="AW18" s="77"/>
      <c r="AX18" s="77"/>
      <c r="AY18" s="77"/>
      <c r="AZ18" s="77"/>
      <c r="BA18" s="77"/>
      <c r="BB18" s="77"/>
      <c r="BC18" s="77"/>
      <c r="BD18" s="77"/>
      <c r="BE18" s="77"/>
      <c r="BF18" s="77"/>
      <c r="BG18" s="128"/>
    </row>
    <row r="19" spans="2:59" s="53" customFormat="1" x14ac:dyDescent="0.25">
      <c r="B19" s="129"/>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5"/>
      <c r="AL19" s="130"/>
      <c r="AM19" s="130"/>
      <c r="AN19" s="130"/>
      <c r="AO19" s="137"/>
      <c r="AP19" s="137"/>
      <c r="AQ19" s="130"/>
      <c r="AR19" s="130"/>
      <c r="AS19" s="130"/>
      <c r="AT19" s="130"/>
      <c r="AU19" s="130"/>
      <c r="AV19" s="130"/>
      <c r="AW19" s="130"/>
      <c r="AX19" s="130"/>
      <c r="AY19" s="130"/>
      <c r="AZ19" s="130"/>
      <c r="BA19" s="130"/>
      <c r="BB19" s="130"/>
      <c r="BC19" s="130"/>
      <c r="BD19" s="130"/>
      <c r="BE19" s="130"/>
      <c r="BF19" s="130"/>
      <c r="BG19" s="138"/>
    </row>
    <row r="20" spans="2:59" s="53" customFormat="1" x14ac:dyDescent="0.25">
      <c r="AK20" s="54"/>
      <c r="AO20" s="55"/>
      <c r="AP20" s="55"/>
    </row>
  </sheetData>
  <mergeCells count="67">
    <mergeCell ref="C8:D8"/>
    <mergeCell ref="E8:X8"/>
    <mergeCell ref="AA8:AE8"/>
    <mergeCell ref="AF8:AK8"/>
    <mergeCell ref="AN8:AR8"/>
    <mergeCell ref="C9:D9"/>
    <mergeCell ref="E9:X9"/>
    <mergeCell ref="AA9:AE9"/>
    <mergeCell ref="AF9:AK9"/>
    <mergeCell ref="C10:D10"/>
    <mergeCell ref="E10:X10"/>
    <mergeCell ref="AA10:AE10"/>
    <mergeCell ref="AF10:AK10"/>
    <mergeCell ref="AL15:AQ15"/>
    <mergeCell ref="H13:H14"/>
    <mergeCell ref="I12:I14"/>
    <mergeCell ref="J12:J14"/>
    <mergeCell ref="K12:K14"/>
    <mergeCell ref="L12:L14"/>
    <mergeCell ref="M12:M14"/>
    <mergeCell ref="N12:N14"/>
    <mergeCell ref="AA13:AA14"/>
    <mergeCell ref="AB13:AB14"/>
    <mergeCell ref="AC13:AC14"/>
    <mergeCell ref="AD13:AD14"/>
    <mergeCell ref="AE13:AE14"/>
    <mergeCell ref="AF13:AF14"/>
    <mergeCell ref="AG13:AG14"/>
    <mergeCell ref="AH13:AH14"/>
    <mergeCell ref="C12:C14"/>
    <mergeCell ref="D12:D14"/>
    <mergeCell ref="E13:E14"/>
    <mergeCell ref="F13:F14"/>
    <mergeCell ref="G13:G14"/>
    <mergeCell ref="E12:H12"/>
    <mergeCell ref="AK13:AK14"/>
    <mergeCell ref="AL12:AL14"/>
    <mergeCell ref="AA12:AK12"/>
    <mergeCell ref="AI13:AJ13"/>
    <mergeCell ref="AM12:AM14"/>
    <mergeCell ref="AO12:AO14"/>
    <mergeCell ref="AP12:AP14"/>
    <mergeCell ref="AY13:AY14"/>
    <mergeCell ref="AS12:BF12"/>
    <mergeCell ref="AZ13:AZ14"/>
    <mergeCell ref="AQ12:AQ14"/>
    <mergeCell ref="AR12:AR14"/>
    <mergeCell ref="AS13:AS14"/>
    <mergeCell ref="AT13:AT14"/>
    <mergeCell ref="AU13:AU14"/>
    <mergeCell ref="BF13:BF14"/>
    <mergeCell ref="B2:D5"/>
    <mergeCell ref="E2:AO5"/>
    <mergeCell ref="O12:Z13"/>
    <mergeCell ref="AP2:AQ3"/>
    <mergeCell ref="AR2:BG3"/>
    <mergeCell ref="AP4:AQ5"/>
    <mergeCell ref="AR4:BG5"/>
    <mergeCell ref="BA13:BA14"/>
    <mergeCell ref="BB13:BB14"/>
    <mergeCell ref="BC13:BC14"/>
    <mergeCell ref="BD13:BD14"/>
    <mergeCell ref="BE13:BE14"/>
    <mergeCell ref="AV13:AV14"/>
    <mergeCell ref="AW13:AW14"/>
    <mergeCell ref="AX13:AX14"/>
    <mergeCell ref="AN12:AN14"/>
  </mergeCells>
  <pageMargins left="0.7" right="0.7" top="0.75" bottom="0.75" header="0.3" footer="0.3"/>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V32"/>
  <sheetViews>
    <sheetView showGridLines="0" topLeftCell="AN12" zoomScale="70" zoomScaleNormal="70" workbookViewId="0">
      <selection activeCell="E16" sqref="E16"/>
    </sheetView>
  </sheetViews>
  <sheetFormatPr baseColWidth="10" defaultColWidth="10.6640625" defaultRowHeight="13.2" x14ac:dyDescent="0.25"/>
  <cols>
    <col min="1" max="2" width="2.6640625" style="53" customWidth="1"/>
    <col min="3" max="3" width="14.44140625" style="53" customWidth="1"/>
    <col min="4" max="4" width="11.44140625" style="53" customWidth="1"/>
    <col min="5" max="5" width="18.109375" style="53" customWidth="1"/>
    <col min="6" max="6" width="12.6640625" style="53" customWidth="1"/>
    <col min="7" max="7" width="5.6640625" style="53" customWidth="1"/>
    <col min="8" max="8" width="6.109375" style="53" customWidth="1"/>
    <col min="9" max="9" width="8.44140625" style="53" customWidth="1"/>
    <col min="10" max="10" width="14.88671875" style="53" customWidth="1"/>
    <col min="11" max="11" width="10.33203125" style="53" customWidth="1"/>
    <col min="12" max="12" width="18.44140625" style="53" customWidth="1"/>
    <col min="13" max="13" width="10.33203125" style="53" customWidth="1"/>
    <col min="14" max="14" width="10.6640625" style="53" customWidth="1"/>
    <col min="15" max="15" width="1.6640625" style="53" customWidth="1"/>
    <col min="16" max="16" width="1.44140625" style="53" customWidth="1"/>
    <col min="17" max="18" width="2.109375" style="53" customWidth="1"/>
    <col min="19" max="19" width="2.44140625" style="53" customWidth="1"/>
    <col min="20" max="21" width="2" style="53" customWidth="1"/>
    <col min="22" max="22" width="2.33203125" style="53" customWidth="1"/>
    <col min="23" max="24" width="1.6640625" style="53" customWidth="1"/>
    <col min="25" max="25" width="2" style="53" customWidth="1"/>
    <col min="26" max="26" width="1.6640625" style="53" customWidth="1"/>
    <col min="27" max="27" width="5.109375" style="53" customWidth="1"/>
    <col min="28" max="28" width="4.88671875" style="53" customWidth="1"/>
    <col min="29" max="30" width="5" style="53" customWidth="1"/>
    <col min="31" max="31" width="7.88671875" style="53" customWidth="1"/>
    <col min="32" max="32" width="5.33203125" style="53" customWidth="1"/>
    <col min="33" max="33" width="7.6640625" style="53" customWidth="1"/>
    <col min="34" max="34" width="5.33203125" style="53" customWidth="1"/>
    <col min="35" max="35" width="6.44140625" style="53" customWidth="1"/>
    <col min="36" max="36" width="8.21875" style="53" customWidth="1"/>
    <col min="37" max="37" width="7.109375" style="54" customWidth="1"/>
    <col min="38" max="38" width="7.88671875" style="53" customWidth="1"/>
    <col min="39" max="39" width="27.44140625" style="53" customWidth="1"/>
    <col min="40" max="40" width="20.33203125" style="53" customWidth="1"/>
    <col min="41" max="41" width="20.88671875" style="55" customWidth="1"/>
    <col min="42" max="42" width="17.88671875" style="55" customWidth="1"/>
    <col min="43" max="43" width="29.44140625" style="53" customWidth="1"/>
    <col min="44" max="44" width="20.109375" style="53" customWidth="1"/>
    <col min="45" max="45" width="4.88671875" style="53" customWidth="1"/>
    <col min="46" max="46" width="5.44140625" style="53" customWidth="1"/>
    <col min="47" max="47" width="3.88671875" style="53" customWidth="1"/>
    <col min="48" max="48" width="4.33203125" style="53" customWidth="1"/>
    <col min="49" max="50" width="4" style="53" customWidth="1"/>
    <col min="51" max="51" width="6" style="53" customWidth="1"/>
    <col min="52" max="52" width="4.44140625" style="53" customWidth="1"/>
    <col min="53" max="53" width="3.88671875" style="53" customWidth="1"/>
    <col min="54" max="57" width="4.44140625" style="53" customWidth="1"/>
    <col min="58" max="58" width="16.44140625" style="53" customWidth="1"/>
    <col min="59" max="59" width="1.44140625" style="53" customWidth="1"/>
    <col min="60" max="74" width="11.44140625" style="53" customWidth="1"/>
    <col min="75" max="16384" width="10.6640625" style="56"/>
  </cols>
  <sheetData>
    <row r="2" spans="2:59" s="53" customFormat="1" ht="27" customHeight="1" x14ac:dyDescent="0.25">
      <c r="B2" s="205" t="s">
        <v>0</v>
      </c>
      <c r="C2" s="206"/>
      <c r="D2" s="207"/>
      <c r="E2" s="214" t="s">
        <v>1</v>
      </c>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21" t="s">
        <v>2</v>
      </c>
      <c r="AQ2" s="222"/>
      <c r="AR2" s="225" t="s">
        <v>3</v>
      </c>
      <c r="AS2" s="226"/>
      <c r="AT2" s="226"/>
      <c r="AU2" s="226"/>
      <c r="AV2" s="226"/>
      <c r="AW2" s="226"/>
      <c r="AX2" s="226"/>
      <c r="AY2" s="226"/>
      <c r="AZ2" s="226"/>
      <c r="BA2" s="226"/>
      <c r="BB2" s="226"/>
      <c r="BC2" s="226"/>
      <c r="BD2" s="226"/>
      <c r="BE2" s="226"/>
      <c r="BF2" s="226"/>
      <c r="BG2" s="227"/>
    </row>
    <row r="3" spans="2:59" s="53" customFormat="1" ht="27" customHeight="1" x14ac:dyDescent="0.25">
      <c r="B3" s="208"/>
      <c r="C3" s="209"/>
      <c r="D3" s="210"/>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23"/>
      <c r="AQ3" s="224"/>
      <c r="AR3" s="228"/>
      <c r="AS3" s="229"/>
      <c r="AT3" s="229"/>
      <c r="AU3" s="229"/>
      <c r="AV3" s="229"/>
      <c r="AW3" s="229"/>
      <c r="AX3" s="229"/>
      <c r="AY3" s="229"/>
      <c r="AZ3" s="229"/>
      <c r="BA3" s="229"/>
      <c r="BB3" s="229"/>
      <c r="BC3" s="229"/>
      <c r="BD3" s="229"/>
      <c r="BE3" s="229"/>
      <c r="BF3" s="229"/>
      <c r="BG3" s="230"/>
    </row>
    <row r="4" spans="2:59" s="53" customFormat="1" ht="48.6" customHeight="1" thickBot="1" x14ac:dyDescent="0.3">
      <c r="B4" s="208"/>
      <c r="C4" s="209"/>
      <c r="D4" s="210"/>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31" t="s">
        <v>4</v>
      </c>
      <c r="AQ4" s="232"/>
      <c r="AR4" s="235">
        <v>45442</v>
      </c>
      <c r="AS4" s="236"/>
      <c r="AT4" s="236"/>
      <c r="AU4" s="236"/>
      <c r="AV4" s="236"/>
      <c r="AW4" s="236"/>
      <c r="AX4" s="236"/>
      <c r="AY4" s="236"/>
      <c r="AZ4" s="236"/>
      <c r="BA4" s="236"/>
      <c r="BB4" s="236"/>
      <c r="BC4" s="236"/>
      <c r="BD4" s="236"/>
      <c r="BE4" s="236"/>
      <c r="BF4" s="236"/>
      <c r="BG4" s="237"/>
    </row>
    <row r="5" spans="2:59" s="53" customFormat="1" ht="27" hidden="1" customHeight="1" x14ac:dyDescent="0.25">
      <c r="B5" s="211"/>
      <c r="C5" s="212"/>
      <c r="D5" s="213"/>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33"/>
      <c r="AQ5" s="234"/>
      <c r="AR5" s="238"/>
      <c r="AS5" s="239"/>
      <c r="AT5" s="239"/>
      <c r="AU5" s="239"/>
      <c r="AV5" s="239"/>
      <c r="AW5" s="239"/>
      <c r="AX5" s="239"/>
      <c r="AY5" s="239"/>
      <c r="AZ5" s="239"/>
      <c r="BA5" s="239"/>
      <c r="BB5" s="239"/>
      <c r="BC5" s="239"/>
      <c r="BD5" s="239"/>
      <c r="BE5" s="239"/>
      <c r="BF5" s="239"/>
      <c r="BG5" s="240"/>
    </row>
    <row r="6" spans="2:59" s="53" customFormat="1" ht="14.4" hidden="1" thickBot="1" x14ac:dyDescent="0.3">
      <c r="AK6" s="54"/>
      <c r="AO6" s="55"/>
      <c r="AP6" s="110"/>
      <c r="BF6" s="125" t="s">
        <v>5</v>
      </c>
      <c r="BG6" s="126"/>
    </row>
    <row r="7" spans="2:59" s="53" customFormat="1" ht="15.6" customHeight="1" thickTop="1" x14ac:dyDescent="0.25">
      <c r="B7" s="57"/>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86"/>
      <c r="AL7" s="58"/>
      <c r="AM7" s="58"/>
      <c r="AN7" s="58"/>
      <c r="AO7" s="111"/>
      <c r="AP7" s="111"/>
      <c r="AQ7" s="58"/>
      <c r="AR7" s="58"/>
      <c r="AS7" s="58"/>
      <c r="AT7" s="58"/>
      <c r="AU7" s="58"/>
      <c r="AV7" s="58"/>
      <c r="AW7" s="58"/>
      <c r="AX7" s="58"/>
      <c r="AY7" s="58"/>
      <c r="AZ7" s="58"/>
      <c r="BA7" s="58"/>
      <c r="BB7" s="58"/>
      <c r="BC7" s="58"/>
      <c r="BD7" s="58"/>
      <c r="BE7" s="58"/>
      <c r="BF7" s="58"/>
      <c r="BG7" s="127"/>
    </row>
    <row r="8" spans="2:59" s="53" customFormat="1" ht="18" customHeight="1" x14ac:dyDescent="0.25">
      <c r="B8" s="59"/>
      <c r="C8" s="286" t="s">
        <v>6</v>
      </c>
      <c r="D8" s="286"/>
      <c r="E8" s="287" t="s">
        <v>7</v>
      </c>
      <c r="F8" s="287"/>
      <c r="G8" s="287"/>
      <c r="H8" s="287"/>
      <c r="I8" s="287"/>
      <c r="J8" s="287"/>
      <c r="K8" s="287"/>
      <c r="L8" s="287"/>
      <c r="M8" s="287"/>
      <c r="N8" s="287"/>
      <c r="O8" s="287"/>
      <c r="P8" s="287"/>
      <c r="Q8" s="287"/>
      <c r="R8" s="287"/>
      <c r="S8" s="287"/>
      <c r="T8" s="287"/>
      <c r="U8" s="287"/>
      <c r="V8" s="287"/>
      <c r="W8" s="287"/>
      <c r="X8" s="287"/>
      <c r="Y8" s="56"/>
      <c r="Z8" s="56"/>
      <c r="AA8" s="286" t="s">
        <v>8</v>
      </c>
      <c r="AB8" s="286"/>
      <c r="AC8" s="286"/>
      <c r="AD8" s="286"/>
      <c r="AE8" s="286"/>
      <c r="AF8" s="287" t="s">
        <v>92</v>
      </c>
      <c r="AG8" s="287"/>
      <c r="AH8" s="287"/>
      <c r="AI8" s="287"/>
      <c r="AJ8" s="287"/>
      <c r="AK8" s="287"/>
      <c r="AM8" s="87" t="s">
        <v>10</v>
      </c>
      <c r="AN8" s="288">
        <v>2024</v>
      </c>
      <c r="AO8" s="288"/>
      <c r="AP8" s="288"/>
      <c r="AQ8" s="288"/>
      <c r="AR8" s="288"/>
      <c r="AS8" s="60"/>
      <c r="AT8" s="60"/>
      <c r="AU8" s="60"/>
      <c r="AV8" s="60"/>
      <c r="AW8" s="60"/>
      <c r="AX8" s="60"/>
      <c r="AY8" s="60"/>
      <c r="AZ8" s="60"/>
      <c r="BA8" s="60"/>
      <c r="BB8" s="60"/>
      <c r="BC8" s="60"/>
      <c r="BD8" s="60"/>
      <c r="BE8" s="60"/>
      <c r="BF8" s="60"/>
      <c r="BG8" s="128"/>
    </row>
    <row r="9" spans="2:59" s="53" customFormat="1" ht="16.2" customHeight="1" x14ac:dyDescent="0.25">
      <c r="B9" s="59"/>
      <c r="C9" s="277" t="s">
        <v>11</v>
      </c>
      <c r="D9" s="278"/>
      <c r="E9" s="279" t="s">
        <v>93</v>
      </c>
      <c r="F9" s="280"/>
      <c r="G9" s="280"/>
      <c r="H9" s="280"/>
      <c r="I9" s="280"/>
      <c r="J9" s="280"/>
      <c r="K9" s="280"/>
      <c r="L9" s="280"/>
      <c r="M9" s="280"/>
      <c r="N9" s="280"/>
      <c r="O9" s="280"/>
      <c r="P9" s="280"/>
      <c r="Q9" s="280"/>
      <c r="R9" s="280"/>
      <c r="S9" s="280"/>
      <c r="T9" s="280"/>
      <c r="U9" s="280"/>
      <c r="V9" s="280"/>
      <c r="W9" s="280"/>
      <c r="X9" s="281"/>
      <c r="Y9" s="56"/>
      <c r="Z9" s="56"/>
      <c r="AA9" s="277" t="s">
        <v>13</v>
      </c>
      <c r="AB9" s="282"/>
      <c r="AC9" s="282"/>
      <c r="AD9" s="282"/>
      <c r="AE9" s="278"/>
      <c r="AF9" s="283" t="s">
        <v>14</v>
      </c>
      <c r="AG9" s="284"/>
      <c r="AH9" s="284"/>
      <c r="AI9" s="284"/>
      <c r="AJ9" s="284"/>
      <c r="AK9" s="285"/>
      <c r="AL9" s="56"/>
      <c r="AM9" s="56"/>
      <c r="AN9" s="56"/>
      <c r="AO9" s="55"/>
      <c r="AP9" s="55"/>
      <c r="BG9" s="128"/>
    </row>
    <row r="10" spans="2:59" s="53" customFormat="1" ht="19.95" customHeight="1" x14ac:dyDescent="0.25">
      <c r="B10" s="59"/>
      <c r="C10" s="277" t="s">
        <v>15</v>
      </c>
      <c r="D10" s="278"/>
      <c r="E10" s="279" t="s">
        <v>16</v>
      </c>
      <c r="F10" s="280"/>
      <c r="G10" s="280"/>
      <c r="H10" s="280"/>
      <c r="I10" s="280"/>
      <c r="J10" s="280"/>
      <c r="K10" s="280"/>
      <c r="L10" s="280"/>
      <c r="M10" s="280"/>
      <c r="N10" s="280"/>
      <c r="O10" s="280"/>
      <c r="P10" s="280"/>
      <c r="Q10" s="280"/>
      <c r="R10" s="280"/>
      <c r="S10" s="280"/>
      <c r="T10" s="280"/>
      <c r="U10" s="280"/>
      <c r="V10" s="280"/>
      <c r="W10" s="280"/>
      <c r="X10" s="281"/>
      <c r="Y10" s="56"/>
      <c r="Z10" s="56"/>
      <c r="AA10" s="277" t="s">
        <v>17</v>
      </c>
      <c r="AB10" s="282"/>
      <c r="AC10" s="282"/>
      <c r="AD10" s="282"/>
      <c r="AE10" s="278"/>
      <c r="AF10" s="279" t="s">
        <v>18</v>
      </c>
      <c r="AG10" s="280"/>
      <c r="AH10" s="280"/>
      <c r="AI10" s="280"/>
      <c r="AJ10" s="280"/>
      <c r="AK10" s="281"/>
      <c r="AL10" s="56"/>
      <c r="AM10" s="56"/>
      <c r="AN10" s="56"/>
      <c r="AO10" s="55"/>
      <c r="AP10" s="55"/>
      <c r="BG10" s="128"/>
    </row>
    <row r="11" spans="2:59" s="53" customFormat="1" x14ac:dyDescent="0.25">
      <c r="B11" s="59"/>
      <c r="C11" s="60"/>
      <c r="D11" s="60"/>
      <c r="E11" s="60"/>
      <c r="F11" s="60"/>
      <c r="G11" s="60"/>
      <c r="H11" s="60"/>
      <c r="I11" s="60"/>
      <c r="J11" s="60"/>
      <c r="K11" s="60"/>
      <c r="L11" s="60"/>
      <c r="M11" s="60"/>
      <c r="N11" s="60"/>
      <c r="O11" s="60"/>
      <c r="P11" s="60"/>
      <c r="Q11" s="60"/>
      <c r="R11" s="60"/>
      <c r="S11" s="60"/>
      <c r="T11" s="60"/>
      <c r="U11" s="60"/>
      <c r="V11" s="60"/>
      <c r="W11" s="60"/>
      <c r="X11" s="60"/>
      <c r="Y11" s="56"/>
      <c r="Z11" s="56"/>
      <c r="AA11" s="60"/>
      <c r="AB11" s="60"/>
      <c r="AC11" s="60"/>
      <c r="AD11" s="60"/>
      <c r="AE11" s="60"/>
      <c r="AF11" s="60"/>
      <c r="AG11" s="60"/>
      <c r="AH11" s="60"/>
      <c r="AI11" s="60"/>
      <c r="AJ11" s="60"/>
      <c r="AK11" s="88"/>
      <c r="AL11" s="56"/>
      <c r="AM11" s="56"/>
      <c r="AN11" s="56"/>
      <c r="AO11" s="55"/>
      <c r="AP11" s="55"/>
      <c r="BG11" s="128"/>
    </row>
    <row r="12" spans="2:59" s="53" customFormat="1" ht="75.75" customHeight="1" x14ac:dyDescent="0.25">
      <c r="B12" s="59"/>
      <c r="C12" s="266" t="s">
        <v>19</v>
      </c>
      <c r="D12" s="266" t="s">
        <v>20</v>
      </c>
      <c r="E12" s="269" t="s">
        <v>21</v>
      </c>
      <c r="F12" s="270"/>
      <c r="G12" s="270"/>
      <c r="H12" s="271"/>
      <c r="I12" s="252" t="s">
        <v>22</v>
      </c>
      <c r="J12" s="252" t="s">
        <v>23</v>
      </c>
      <c r="K12" s="252" t="s">
        <v>24</v>
      </c>
      <c r="L12" s="252" t="s">
        <v>25</v>
      </c>
      <c r="M12" s="252" t="s">
        <v>26</v>
      </c>
      <c r="N12" s="252" t="s">
        <v>27</v>
      </c>
      <c r="O12" s="215" t="s">
        <v>28</v>
      </c>
      <c r="P12" s="216"/>
      <c r="Q12" s="216"/>
      <c r="R12" s="216"/>
      <c r="S12" s="216"/>
      <c r="T12" s="216"/>
      <c r="U12" s="216"/>
      <c r="V12" s="216"/>
      <c r="W12" s="216"/>
      <c r="X12" s="216"/>
      <c r="Y12" s="216"/>
      <c r="Z12" s="217"/>
      <c r="AA12" s="261" t="s">
        <v>29</v>
      </c>
      <c r="AB12" s="262"/>
      <c r="AC12" s="262"/>
      <c r="AD12" s="262"/>
      <c r="AE12" s="262"/>
      <c r="AF12" s="262"/>
      <c r="AG12" s="262"/>
      <c r="AH12" s="262"/>
      <c r="AI12" s="262"/>
      <c r="AJ12" s="262"/>
      <c r="AK12" s="263"/>
      <c r="AL12" s="252" t="s">
        <v>30</v>
      </c>
      <c r="AM12" s="243" t="s">
        <v>31</v>
      </c>
      <c r="AN12" s="243" t="s">
        <v>32</v>
      </c>
      <c r="AO12" s="246" t="s">
        <v>33</v>
      </c>
      <c r="AP12" s="246" t="s">
        <v>34</v>
      </c>
      <c r="AQ12" s="243" t="s">
        <v>94</v>
      </c>
      <c r="AR12" s="252" t="s">
        <v>36</v>
      </c>
      <c r="AS12" s="249" t="s">
        <v>37</v>
      </c>
      <c r="AT12" s="250"/>
      <c r="AU12" s="250"/>
      <c r="AV12" s="250"/>
      <c r="AW12" s="250"/>
      <c r="AX12" s="250"/>
      <c r="AY12" s="250"/>
      <c r="AZ12" s="250"/>
      <c r="BA12" s="250"/>
      <c r="BB12" s="250"/>
      <c r="BC12" s="250"/>
      <c r="BD12" s="250"/>
      <c r="BE12" s="250"/>
      <c r="BF12" s="251"/>
      <c r="BG12" s="128"/>
    </row>
    <row r="13" spans="2:59" s="53" customFormat="1" ht="13.5" customHeight="1" x14ac:dyDescent="0.25">
      <c r="B13" s="59"/>
      <c r="C13" s="266"/>
      <c r="D13" s="266"/>
      <c r="E13" s="252" t="s">
        <v>38</v>
      </c>
      <c r="F13" s="252" t="s">
        <v>39</v>
      </c>
      <c r="G13" s="252" t="s">
        <v>40</v>
      </c>
      <c r="H13" s="252" t="s">
        <v>41</v>
      </c>
      <c r="I13" s="274"/>
      <c r="J13" s="274"/>
      <c r="K13" s="274"/>
      <c r="L13" s="274"/>
      <c r="M13" s="274"/>
      <c r="N13" s="274"/>
      <c r="O13" s="218"/>
      <c r="P13" s="219"/>
      <c r="Q13" s="219"/>
      <c r="R13" s="219"/>
      <c r="S13" s="219"/>
      <c r="T13" s="219"/>
      <c r="U13" s="219"/>
      <c r="V13" s="219"/>
      <c r="W13" s="219"/>
      <c r="X13" s="219"/>
      <c r="Y13" s="219"/>
      <c r="Z13" s="220"/>
      <c r="AA13" s="275" t="s">
        <v>42</v>
      </c>
      <c r="AB13" s="275" t="s">
        <v>43</v>
      </c>
      <c r="AC13" s="275" t="s">
        <v>44</v>
      </c>
      <c r="AD13" s="275" t="s">
        <v>45</v>
      </c>
      <c r="AE13" s="275" t="s">
        <v>46</v>
      </c>
      <c r="AF13" s="275" t="s">
        <v>47</v>
      </c>
      <c r="AG13" s="276" t="s">
        <v>48</v>
      </c>
      <c r="AH13" s="275" t="s">
        <v>49</v>
      </c>
      <c r="AI13" s="264" t="s">
        <v>50</v>
      </c>
      <c r="AJ13" s="265"/>
      <c r="AK13" s="257" t="s">
        <v>51</v>
      </c>
      <c r="AL13" s="259"/>
      <c r="AM13" s="244"/>
      <c r="AN13" s="244"/>
      <c r="AO13" s="247"/>
      <c r="AP13" s="247"/>
      <c r="AQ13" s="244"/>
      <c r="AR13" s="253"/>
      <c r="AS13" s="241" t="s">
        <v>52</v>
      </c>
      <c r="AT13" s="241" t="s">
        <v>53</v>
      </c>
      <c r="AU13" s="241" t="s">
        <v>54</v>
      </c>
      <c r="AV13" s="241" t="s">
        <v>55</v>
      </c>
      <c r="AW13" s="241" t="s">
        <v>56</v>
      </c>
      <c r="AX13" s="241" t="s">
        <v>57</v>
      </c>
      <c r="AY13" s="241" t="s">
        <v>58</v>
      </c>
      <c r="AZ13" s="241" t="s">
        <v>59</v>
      </c>
      <c r="BA13" s="241" t="s">
        <v>60</v>
      </c>
      <c r="BB13" s="241" t="s">
        <v>61</v>
      </c>
      <c r="BC13" s="241" t="s">
        <v>62</v>
      </c>
      <c r="BD13" s="241" t="s">
        <v>63</v>
      </c>
      <c r="BE13" s="241" t="s">
        <v>64</v>
      </c>
      <c r="BF13" s="255" t="s">
        <v>65</v>
      </c>
      <c r="BG13" s="128"/>
    </row>
    <row r="14" spans="2:59" s="53" customFormat="1" ht="40.5" customHeight="1" x14ac:dyDescent="0.25">
      <c r="B14" s="59"/>
      <c r="C14" s="267"/>
      <c r="D14" s="267"/>
      <c r="E14" s="260"/>
      <c r="F14" s="268"/>
      <c r="G14" s="268"/>
      <c r="H14" s="260"/>
      <c r="I14" s="268"/>
      <c r="J14" s="268"/>
      <c r="K14" s="268"/>
      <c r="L14" s="268"/>
      <c r="M14" s="268"/>
      <c r="N14" s="268"/>
      <c r="O14" s="73" t="s">
        <v>66</v>
      </c>
      <c r="P14" s="73" t="s">
        <v>67</v>
      </c>
      <c r="Q14" s="73" t="s">
        <v>68</v>
      </c>
      <c r="R14" s="73" t="s">
        <v>69</v>
      </c>
      <c r="S14" s="73" t="s">
        <v>68</v>
      </c>
      <c r="T14" s="73" t="s">
        <v>70</v>
      </c>
      <c r="U14" s="73" t="s">
        <v>70</v>
      </c>
      <c r="V14" s="73" t="s">
        <v>69</v>
      </c>
      <c r="W14" s="73" t="s">
        <v>71</v>
      </c>
      <c r="X14" s="73" t="s">
        <v>72</v>
      </c>
      <c r="Y14" s="73" t="s">
        <v>73</v>
      </c>
      <c r="Z14" s="73" t="s">
        <v>74</v>
      </c>
      <c r="AA14" s="275"/>
      <c r="AB14" s="275"/>
      <c r="AC14" s="275"/>
      <c r="AD14" s="275"/>
      <c r="AE14" s="275"/>
      <c r="AF14" s="275"/>
      <c r="AG14" s="275"/>
      <c r="AH14" s="275"/>
      <c r="AI14" s="89" t="s">
        <v>75</v>
      </c>
      <c r="AJ14" s="89" t="s">
        <v>76</v>
      </c>
      <c r="AK14" s="258" t="s">
        <v>76</v>
      </c>
      <c r="AL14" s="260"/>
      <c r="AM14" s="245"/>
      <c r="AN14" s="245"/>
      <c r="AO14" s="248"/>
      <c r="AP14" s="248"/>
      <c r="AQ14" s="245"/>
      <c r="AR14" s="254"/>
      <c r="AS14" s="242"/>
      <c r="AT14" s="242"/>
      <c r="AU14" s="242"/>
      <c r="AV14" s="242"/>
      <c r="AW14" s="242"/>
      <c r="AX14" s="242"/>
      <c r="AY14" s="242"/>
      <c r="AZ14" s="242"/>
      <c r="BA14" s="242"/>
      <c r="BB14" s="242"/>
      <c r="BC14" s="242"/>
      <c r="BD14" s="242"/>
      <c r="BE14" s="242"/>
      <c r="BF14" s="256"/>
      <c r="BG14" s="128"/>
    </row>
    <row r="15" spans="2:59" s="53" customFormat="1" ht="75.599999999999994" customHeight="1" x14ac:dyDescent="0.25">
      <c r="B15" s="59"/>
      <c r="C15" s="61" t="s">
        <v>95</v>
      </c>
      <c r="D15" s="70" t="s">
        <v>96</v>
      </c>
      <c r="E15" s="61" t="s">
        <v>97</v>
      </c>
      <c r="F15" s="63"/>
      <c r="G15" s="66">
        <v>56</v>
      </c>
      <c r="H15" s="61">
        <v>54</v>
      </c>
      <c r="I15" s="78"/>
      <c r="J15" s="78"/>
      <c r="K15" s="78"/>
      <c r="L15" s="78"/>
      <c r="M15" s="78"/>
      <c r="N15" s="78"/>
      <c r="O15" s="79"/>
      <c r="P15" s="79"/>
      <c r="Q15" s="79"/>
      <c r="R15" s="79"/>
      <c r="S15" s="79"/>
      <c r="T15" s="79"/>
      <c r="U15" s="79"/>
      <c r="V15" s="79"/>
      <c r="W15" s="79"/>
      <c r="X15" s="79"/>
      <c r="Y15" s="79"/>
      <c r="Z15" s="79"/>
      <c r="AA15" s="83"/>
      <c r="AB15" s="83"/>
      <c r="AC15" s="83"/>
      <c r="AD15" s="83"/>
      <c r="AE15" s="83"/>
      <c r="AF15" s="83"/>
      <c r="AG15" s="90"/>
      <c r="AH15" s="91"/>
      <c r="AI15" s="83"/>
      <c r="AJ15" s="83"/>
      <c r="AK15" s="193">
        <f>AK16+AK18+AK20+AK22+AK28+AK42+AK24+AK26</f>
        <v>11770883772</v>
      </c>
      <c r="AL15" s="94"/>
      <c r="AM15" s="94"/>
      <c r="AN15" s="94"/>
      <c r="AO15" s="120"/>
      <c r="AP15" s="120"/>
      <c r="AQ15" s="112"/>
      <c r="AR15" s="68"/>
      <c r="AS15" s="78"/>
      <c r="AT15" s="78"/>
      <c r="AU15" s="78"/>
      <c r="AV15" s="78"/>
      <c r="AW15" s="78"/>
      <c r="AX15" s="78"/>
      <c r="AY15" s="78"/>
      <c r="AZ15" s="78"/>
      <c r="BA15" s="78"/>
      <c r="BB15" s="78"/>
      <c r="BC15" s="78"/>
      <c r="BD15" s="78"/>
      <c r="BE15" s="78"/>
      <c r="BF15" s="78"/>
      <c r="BG15" s="128"/>
    </row>
    <row r="16" spans="2:59" s="53" customFormat="1" ht="55.2" customHeight="1" x14ac:dyDescent="0.25">
      <c r="B16" s="59"/>
      <c r="C16" s="61" t="s">
        <v>98</v>
      </c>
      <c r="D16" s="70" t="s">
        <v>99</v>
      </c>
      <c r="E16" s="61" t="s">
        <v>100</v>
      </c>
      <c r="F16" s="61" t="s">
        <v>83</v>
      </c>
      <c r="G16" s="66">
        <v>0</v>
      </c>
      <c r="H16" s="61">
        <v>3000</v>
      </c>
      <c r="I16" s="61">
        <v>2409</v>
      </c>
      <c r="J16" s="66" t="s">
        <v>84</v>
      </c>
      <c r="K16" s="61">
        <v>2409004</v>
      </c>
      <c r="L16" s="61" t="s">
        <v>101</v>
      </c>
      <c r="M16" s="67">
        <v>240900400</v>
      </c>
      <c r="N16" s="61" t="s">
        <v>102</v>
      </c>
      <c r="O16" s="79"/>
      <c r="P16" s="79"/>
      <c r="Q16" s="79"/>
      <c r="R16" s="79"/>
      <c r="S16" s="79"/>
      <c r="T16" s="79"/>
      <c r="U16" s="79"/>
      <c r="V16" s="79"/>
      <c r="W16" s="79"/>
      <c r="X16" s="79"/>
      <c r="Y16" s="79"/>
      <c r="Z16" s="79"/>
      <c r="AA16" s="84"/>
      <c r="AB16" s="84"/>
      <c r="AC16" s="84"/>
      <c r="AD16" s="84"/>
      <c r="AE16" s="84"/>
      <c r="AF16" s="84"/>
      <c r="AG16" s="95"/>
      <c r="AH16" s="95"/>
      <c r="AI16" s="84"/>
      <c r="AJ16" s="84"/>
      <c r="AK16" s="105">
        <f>AK17</f>
        <v>2000000000</v>
      </c>
      <c r="AL16" s="98"/>
      <c r="AM16" s="99"/>
      <c r="AN16" s="99"/>
      <c r="AO16" s="113"/>
      <c r="AP16" s="148">
        <f>AP17</f>
        <v>2000000000</v>
      </c>
      <c r="AQ16" s="115"/>
      <c r="AR16" s="121"/>
      <c r="AS16" s="116"/>
      <c r="AT16" s="116"/>
      <c r="AU16" s="116"/>
      <c r="AV16" s="116"/>
      <c r="AW16" s="116"/>
      <c r="AX16" s="116"/>
      <c r="AY16" s="116"/>
      <c r="AZ16" s="116"/>
      <c r="BA16" s="116"/>
      <c r="BB16" s="116"/>
      <c r="BC16" s="116"/>
      <c r="BD16" s="116"/>
      <c r="BE16" s="116"/>
      <c r="BF16" s="116" t="s">
        <v>103</v>
      </c>
      <c r="BG16" s="128"/>
    </row>
    <row r="17" spans="2:59" s="53" customFormat="1" ht="384" customHeight="1" x14ac:dyDescent="0.25">
      <c r="B17" s="59"/>
      <c r="C17" s="65"/>
      <c r="D17" s="65"/>
      <c r="E17" s="65"/>
      <c r="F17" s="65"/>
      <c r="G17" s="65"/>
      <c r="H17" s="68"/>
      <c r="I17" s="80"/>
      <c r="J17" s="80"/>
      <c r="K17" s="80"/>
      <c r="L17" s="80"/>
      <c r="M17" s="80"/>
      <c r="N17" s="80"/>
      <c r="O17" s="77"/>
      <c r="P17" s="77"/>
      <c r="Q17" s="77"/>
      <c r="R17" s="77"/>
      <c r="S17" s="77"/>
      <c r="T17" s="77"/>
      <c r="U17" s="77"/>
      <c r="V17" s="77"/>
      <c r="W17" s="77"/>
      <c r="X17" s="77"/>
      <c r="Y17" s="77"/>
      <c r="Z17" s="77"/>
      <c r="AA17" s="85"/>
      <c r="AB17" s="85"/>
      <c r="AC17" s="85"/>
      <c r="AD17" s="85"/>
      <c r="AE17" s="85"/>
      <c r="AF17" s="85"/>
      <c r="AG17" s="85"/>
      <c r="AH17" s="100"/>
      <c r="AI17" s="85"/>
      <c r="AJ17" s="106"/>
      <c r="AK17" s="102">
        <v>2000000000</v>
      </c>
      <c r="AL17" s="145" t="s">
        <v>88</v>
      </c>
      <c r="AM17" s="103" t="s">
        <v>104</v>
      </c>
      <c r="AN17" s="103" t="s">
        <v>105</v>
      </c>
      <c r="AO17" s="117">
        <v>2000000000</v>
      </c>
      <c r="AP17" s="171">
        <f>AO17</f>
        <v>2000000000</v>
      </c>
      <c r="AQ17" s="172" t="s">
        <v>106</v>
      </c>
      <c r="AR17" s="68"/>
      <c r="AS17" s="77"/>
      <c r="AT17" s="77"/>
      <c r="AU17" s="77"/>
      <c r="AV17" s="77"/>
      <c r="AW17" s="77"/>
      <c r="AX17" s="77"/>
      <c r="AY17" s="77"/>
      <c r="AZ17" s="77"/>
      <c r="BA17" s="77"/>
      <c r="BB17" s="77"/>
      <c r="BC17" s="77"/>
      <c r="BD17" s="77"/>
      <c r="BE17" s="77"/>
      <c r="BF17" s="77"/>
      <c r="BG17" s="128"/>
    </row>
    <row r="18" spans="2:59" s="53" customFormat="1" ht="94.5" customHeight="1" x14ac:dyDescent="0.25">
      <c r="B18" s="59"/>
      <c r="C18" s="61" t="s">
        <v>335</v>
      </c>
      <c r="D18" s="71" t="s">
        <v>108</v>
      </c>
      <c r="E18" s="61" t="s">
        <v>109</v>
      </c>
      <c r="F18" s="67" t="s">
        <v>83</v>
      </c>
      <c r="G18" s="64">
        <v>0</v>
      </c>
      <c r="H18" s="67">
        <v>1</v>
      </c>
      <c r="I18" s="67">
        <v>2409</v>
      </c>
      <c r="J18" s="66" t="s">
        <v>84</v>
      </c>
      <c r="K18" s="67">
        <v>2409009</v>
      </c>
      <c r="L18" s="61" t="s">
        <v>110</v>
      </c>
      <c r="M18" s="67">
        <v>240900900</v>
      </c>
      <c r="N18" s="61" t="s">
        <v>111</v>
      </c>
      <c r="O18" s="79"/>
      <c r="P18" s="79"/>
      <c r="Q18" s="79"/>
      <c r="R18" s="79"/>
      <c r="S18" s="79"/>
      <c r="T18" s="79"/>
      <c r="U18" s="79"/>
      <c r="V18" s="79"/>
      <c r="W18" s="79"/>
      <c r="X18" s="79"/>
      <c r="Y18" s="79"/>
      <c r="Z18" s="79"/>
      <c r="AA18" s="84"/>
      <c r="AB18" s="84"/>
      <c r="AC18" s="84"/>
      <c r="AD18" s="84"/>
      <c r="AE18" s="84"/>
      <c r="AF18" s="84"/>
      <c r="AG18" s="95"/>
      <c r="AH18" s="95"/>
      <c r="AI18" s="84"/>
      <c r="AJ18" s="84"/>
      <c r="AK18" s="105">
        <f>AK19</f>
        <v>384145461</v>
      </c>
      <c r="AL18" s="98"/>
      <c r="AM18" s="99"/>
      <c r="AN18" s="99"/>
      <c r="AO18" s="113"/>
      <c r="AP18" s="148">
        <f>AP19</f>
        <v>384145461</v>
      </c>
      <c r="AQ18" s="115"/>
      <c r="AR18" s="68"/>
      <c r="AS18" s="116" t="s">
        <v>103</v>
      </c>
      <c r="AT18" s="116" t="s">
        <v>103</v>
      </c>
      <c r="AU18" s="116"/>
      <c r="AV18" s="116"/>
      <c r="AW18" s="116"/>
      <c r="AX18" s="116"/>
      <c r="AY18" s="116"/>
      <c r="AZ18" s="116"/>
      <c r="BA18" s="116"/>
      <c r="BB18" s="116"/>
      <c r="BC18" s="116"/>
      <c r="BD18" s="116"/>
      <c r="BE18" s="116"/>
      <c r="BF18" s="116"/>
      <c r="BG18" s="128"/>
    </row>
    <row r="19" spans="2:59" s="53" customFormat="1" ht="92.4" x14ac:dyDescent="0.25">
      <c r="B19" s="59"/>
      <c r="C19" s="65"/>
      <c r="D19" s="65"/>
      <c r="E19" s="65"/>
      <c r="F19" s="65"/>
      <c r="G19" s="65"/>
      <c r="H19" s="68"/>
      <c r="I19" s="80"/>
      <c r="J19" s="80"/>
      <c r="K19" s="80"/>
      <c r="L19" s="80"/>
      <c r="M19" s="80"/>
      <c r="N19" s="80"/>
      <c r="O19" s="77"/>
      <c r="P19" s="77"/>
      <c r="Q19" s="77"/>
      <c r="R19" s="77"/>
      <c r="S19" s="77"/>
      <c r="T19" s="77"/>
      <c r="U19" s="77"/>
      <c r="V19" s="77"/>
      <c r="W19" s="77"/>
      <c r="X19" s="77"/>
      <c r="Y19" s="77"/>
      <c r="Z19" s="77"/>
      <c r="AA19" s="85"/>
      <c r="AB19" s="85"/>
      <c r="AC19" s="85"/>
      <c r="AD19" s="85"/>
      <c r="AE19" s="85"/>
      <c r="AF19" s="85"/>
      <c r="AG19" s="85"/>
      <c r="AH19" s="100"/>
      <c r="AI19" s="85"/>
      <c r="AJ19" s="101"/>
      <c r="AK19" s="102">
        <v>384145461</v>
      </c>
      <c r="AL19" s="68"/>
      <c r="AM19" s="103" t="s">
        <v>112</v>
      </c>
      <c r="AN19" s="103" t="s">
        <v>113</v>
      </c>
      <c r="AO19" s="117">
        <v>384145461</v>
      </c>
      <c r="AP19" s="122">
        <f>AO19</f>
        <v>384145461</v>
      </c>
      <c r="AQ19" s="103" t="s">
        <v>114</v>
      </c>
      <c r="AR19" s="68"/>
      <c r="AS19" s="77" t="s">
        <v>103</v>
      </c>
      <c r="AT19" s="77" t="s">
        <v>103</v>
      </c>
      <c r="AU19" s="77"/>
      <c r="AV19" s="77"/>
      <c r="AW19" s="77"/>
      <c r="AX19" s="77"/>
      <c r="AY19" s="77"/>
      <c r="AZ19" s="77"/>
      <c r="BA19" s="77"/>
      <c r="BB19" s="77"/>
      <c r="BC19" s="77"/>
      <c r="BD19" s="77"/>
      <c r="BE19" s="77"/>
      <c r="BF19" s="77"/>
      <c r="BG19" s="128"/>
    </row>
    <row r="20" spans="2:59" s="53" customFormat="1" ht="101.25" customHeight="1" x14ac:dyDescent="0.25">
      <c r="B20" s="59"/>
      <c r="C20" s="140" t="s">
        <v>115</v>
      </c>
      <c r="D20" s="71" t="s">
        <v>116</v>
      </c>
      <c r="E20" s="61" t="s">
        <v>117</v>
      </c>
      <c r="F20" s="67" t="s">
        <v>83</v>
      </c>
      <c r="G20" s="66">
        <v>0</v>
      </c>
      <c r="H20" s="61">
        <v>3</v>
      </c>
      <c r="I20" s="67">
        <v>2409</v>
      </c>
      <c r="J20" s="66" t="s">
        <v>84</v>
      </c>
      <c r="K20" s="67">
        <v>2409009</v>
      </c>
      <c r="L20" s="61" t="s">
        <v>110</v>
      </c>
      <c r="M20" s="67">
        <v>240900900</v>
      </c>
      <c r="N20" s="61" t="s">
        <v>111</v>
      </c>
      <c r="O20" s="79"/>
      <c r="P20" s="79"/>
      <c r="Q20" s="79"/>
      <c r="R20" s="79"/>
      <c r="S20" s="79"/>
      <c r="T20" s="79"/>
      <c r="U20" s="79"/>
      <c r="V20" s="79"/>
      <c r="W20" s="79"/>
      <c r="X20" s="79"/>
      <c r="Y20" s="79"/>
      <c r="Z20" s="79"/>
      <c r="AA20" s="84"/>
      <c r="AB20" s="84"/>
      <c r="AC20" s="84"/>
      <c r="AD20" s="84"/>
      <c r="AE20" s="84"/>
      <c r="AF20" s="84"/>
      <c r="AG20" s="95"/>
      <c r="AH20" s="95"/>
      <c r="AI20" s="84"/>
      <c r="AJ20" s="84"/>
      <c r="AK20" s="105">
        <f>AK21</f>
        <v>2000000000</v>
      </c>
      <c r="AL20" s="98"/>
      <c r="AM20" s="99"/>
      <c r="AN20" s="99"/>
      <c r="AO20" s="113"/>
      <c r="AP20" s="148">
        <f>AK20</f>
        <v>2000000000</v>
      </c>
      <c r="AQ20" s="115"/>
      <c r="AR20" s="121"/>
      <c r="AS20" s="116"/>
      <c r="AT20" s="116"/>
      <c r="AU20" s="116"/>
      <c r="AV20" s="116"/>
      <c r="AW20" s="116"/>
      <c r="AX20" s="116"/>
      <c r="AY20" s="116"/>
      <c r="AZ20" s="116"/>
      <c r="BA20" s="116"/>
      <c r="BB20" s="116"/>
      <c r="BC20" s="116"/>
      <c r="BD20" s="116"/>
      <c r="BE20" s="116"/>
      <c r="BF20" s="116" t="s">
        <v>103</v>
      </c>
      <c r="BG20" s="128"/>
    </row>
    <row r="21" spans="2:59" s="53" customFormat="1" ht="192.75" customHeight="1" x14ac:dyDescent="0.25">
      <c r="B21" s="59"/>
      <c r="C21" s="61"/>
      <c r="D21" s="62"/>
      <c r="E21" s="61"/>
      <c r="F21" s="67"/>
      <c r="G21" s="142"/>
      <c r="H21" s="61"/>
      <c r="I21" s="67"/>
      <c r="J21" s="66"/>
      <c r="K21" s="67"/>
      <c r="L21" s="61"/>
      <c r="M21" s="67"/>
      <c r="N21" s="61"/>
      <c r="O21" s="67"/>
      <c r="P21" s="67"/>
      <c r="Q21" s="67"/>
      <c r="R21" s="67"/>
      <c r="S21" s="67"/>
      <c r="T21" s="67"/>
      <c r="U21" s="67"/>
      <c r="V21" s="67"/>
      <c r="W21" s="67"/>
      <c r="X21" s="67"/>
      <c r="Y21" s="67"/>
      <c r="Z21" s="67"/>
      <c r="AA21" s="85"/>
      <c r="AB21" s="85"/>
      <c r="AC21" s="85"/>
      <c r="AD21" s="85"/>
      <c r="AE21" s="85"/>
      <c r="AF21" s="85"/>
      <c r="AG21" s="85"/>
      <c r="AH21" s="100"/>
      <c r="AI21" s="85"/>
      <c r="AJ21" s="101"/>
      <c r="AK21" s="102">
        <v>2000000000</v>
      </c>
      <c r="AL21" s="68" t="s">
        <v>88</v>
      </c>
      <c r="AM21" s="163" t="s">
        <v>118</v>
      </c>
      <c r="AN21" s="143" t="s">
        <v>119</v>
      </c>
      <c r="AO21" s="118">
        <v>2000000000</v>
      </c>
      <c r="AP21" s="118">
        <v>2000000000</v>
      </c>
      <c r="AQ21" s="150" t="s">
        <v>120</v>
      </c>
      <c r="AR21" s="150" t="s">
        <v>121</v>
      </c>
      <c r="AS21" s="77"/>
      <c r="AT21" s="77"/>
      <c r="AU21" s="77"/>
      <c r="AV21" s="77"/>
      <c r="AW21" s="77"/>
      <c r="AX21" s="77"/>
      <c r="AY21" s="77"/>
      <c r="AZ21" s="77"/>
      <c r="BA21" s="77"/>
      <c r="BB21" s="77"/>
      <c r="BC21" s="77"/>
      <c r="BD21" s="77"/>
      <c r="BE21" s="77"/>
      <c r="BF21" s="77"/>
      <c r="BG21" s="128"/>
    </row>
    <row r="22" spans="2:59" s="53" customFormat="1" ht="107.25" customHeight="1" x14ac:dyDescent="0.25">
      <c r="B22" s="59"/>
      <c r="C22" s="140" t="s">
        <v>122</v>
      </c>
      <c r="D22" s="71" t="s">
        <v>123</v>
      </c>
      <c r="E22" s="61" t="s">
        <v>124</v>
      </c>
      <c r="F22" s="67" t="s">
        <v>83</v>
      </c>
      <c r="G22" s="66">
        <v>0</v>
      </c>
      <c r="H22" s="61">
        <v>825</v>
      </c>
      <c r="I22" s="67">
        <v>2409</v>
      </c>
      <c r="J22" s="66" t="s">
        <v>84</v>
      </c>
      <c r="K22" s="67">
        <v>2409004</v>
      </c>
      <c r="L22" s="61" t="s">
        <v>101</v>
      </c>
      <c r="M22" s="67">
        <v>240900400</v>
      </c>
      <c r="N22" s="61" t="s">
        <v>102</v>
      </c>
      <c r="O22" s="79"/>
      <c r="P22" s="79"/>
      <c r="Q22" s="79"/>
      <c r="R22" s="79"/>
      <c r="S22" s="79"/>
      <c r="T22" s="79"/>
      <c r="U22" s="79"/>
      <c r="V22" s="79"/>
      <c r="W22" s="79"/>
      <c r="X22" s="79"/>
      <c r="Y22" s="79"/>
      <c r="Z22" s="79"/>
      <c r="AA22" s="84"/>
      <c r="AB22" s="84"/>
      <c r="AC22" s="84"/>
      <c r="AD22" s="84"/>
      <c r="AE22" s="84"/>
      <c r="AF22" s="84"/>
      <c r="AG22" s="95"/>
      <c r="AH22" s="95"/>
      <c r="AI22" s="84"/>
      <c r="AJ22" s="84"/>
      <c r="AK22" s="105">
        <f>AK23</f>
        <v>971738311</v>
      </c>
      <c r="AL22" s="98"/>
      <c r="AM22" s="99"/>
      <c r="AN22" s="99"/>
      <c r="AO22" s="113"/>
      <c r="AP22" s="148">
        <f t="shared" ref="AP22" si="0">AP23</f>
        <v>971738311</v>
      </c>
      <c r="AQ22" s="115"/>
      <c r="AR22" s="121"/>
      <c r="AS22" s="116"/>
      <c r="AT22" s="116"/>
      <c r="AU22" s="116"/>
      <c r="AV22" s="116"/>
      <c r="AW22" s="116"/>
      <c r="AX22" s="116"/>
      <c r="AY22" s="116"/>
      <c r="AZ22" s="116"/>
      <c r="BA22" s="116"/>
      <c r="BB22" s="116"/>
      <c r="BC22" s="116"/>
      <c r="BD22" s="116"/>
      <c r="BE22" s="116"/>
      <c r="BF22" s="116" t="s">
        <v>103</v>
      </c>
      <c r="BG22" s="128"/>
    </row>
    <row r="23" spans="2:59" s="53" customFormat="1" ht="252" customHeight="1" x14ac:dyDescent="0.25">
      <c r="B23" s="59"/>
      <c r="C23" s="65"/>
      <c r="D23" s="65"/>
      <c r="E23" s="65"/>
      <c r="F23" s="65"/>
      <c r="G23" s="65"/>
      <c r="H23" s="68"/>
      <c r="I23" s="80"/>
      <c r="J23" s="80"/>
      <c r="K23" s="80"/>
      <c r="L23" s="80"/>
      <c r="M23" s="80"/>
      <c r="N23" s="80"/>
      <c r="O23" s="77"/>
      <c r="P23" s="77"/>
      <c r="Q23" s="77"/>
      <c r="R23" s="77"/>
      <c r="S23" s="77"/>
      <c r="T23" s="77"/>
      <c r="U23" s="77"/>
      <c r="V23" s="77"/>
      <c r="W23" s="77"/>
      <c r="X23" s="77"/>
      <c r="Y23" s="77"/>
      <c r="Z23" s="77"/>
      <c r="AA23" s="85"/>
      <c r="AB23" s="85"/>
      <c r="AC23" s="85"/>
      <c r="AD23" s="85"/>
      <c r="AE23" s="85"/>
      <c r="AF23" s="85"/>
      <c r="AG23" s="85"/>
      <c r="AH23" s="100"/>
      <c r="AI23" s="85"/>
      <c r="AJ23" s="101"/>
      <c r="AK23" s="102">
        <v>971738311</v>
      </c>
      <c r="AL23" s="68" t="s">
        <v>88</v>
      </c>
      <c r="AM23" s="163" t="s">
        <v>104</v>
      </c>
      <c r="AN23" s="173" t="s">
        <v>125</v>
      </c>
      <c r="AO23" s="118">
        <v>971738311</v>
      </c>
      <c r="AP23" s="118">
        <v>971738311</v>
      </c>
      <c r="AQ23" s="174" t="s">
        <v>126</v>
      </c>
      <c r="AR23" s="103"/>
      <c r="AS23" s="77"/>
      <c r="AT23" s="77"/>
      <c r="AU23" s="77"/>
      <c r="AV23" s="77"/>
      <c r="AW23" s="77"/>
      <c r="AX23" s="77"/>
      <c r="AY23" s="77"/>
      <c r="AZ23" s="77"/>
      <c r="BA23" s="77"/>
      <c r="BB23" s="77"/>
      <c r="BC23" s="77"/>
      <c r="BD23" s="77"/>
      <c r="BE23" s="77"/>
      <c r="BF23" s="77"/>
      <c r="BG23" s="128"/>
    </row>
    <row r="24" spans="2:59" s="53" customFormat="1" ht="74.25" customHeight="1" x14ac:dyDescent="0.25">
      <c r="B24" s="59"/>
      <c r="C24" s="140" t="s">
        <v>127</v>
      </c>
      <c r="D24" s="154" t="s">
        <v>128</v>
      </c>
      <c r="E24" s="140" t="s">
        <v>129</v>
      </c>
      <c r="F24" s="155" t="s">
        <v>130</v>
      </c>
      <c r="G24" s="66">
        <v>0</v>
      </c>
      <c r="H24" s="66">
        <v>15</v>
      </c>
      <c r="I24" s="157">
        <v>2409</v>
      </c>
      <c r="J24" s="157" t="s">
        <v>84</v>
      </c>
      <c r="K24" s="157">
        <v>2409039</v>
      </c>
      <c r="L24" s="157" t="s">
        <v>131</v>
      </c>
      <c r="M24" s="155">
        <v>240903900</v>
      </c>
      <c r="N24" s="157" t="s">
        <v>131</v>
      </c>
      <c r="O24" s="158"/>
      <c r="P24" s="158"/>
      <c r="Q24" s="158"/>
      <c r="R24" s="158"/>
      <c r="S24" s="158"/>
      <c r="T24" s="158"/>
      <c r="U24" s="158"/>
      <c r="V24" s="158"/>
      <c r="W24" s="158"/>
      <c r="X24" s="158"/>
      <c r="Y24" s="158"/>
      <c r="Z24" s="158"/>
      <c r="AA24" s="161"/>
      <c r="AB24" s="161"/>
      <c r="AC24" s="161"/>
      <c r="AD24" s="161"/>
      <c r="AE24" s="161"/>
      <c r="AF24" s="161"/>
      <c r="AG24" s="164"/>
      <c r="AH24" s="164"/>
      <c r="AI24" s="161"/>
      <c r="AJ24" s="161"/>
      <c r="AK24" s="165">
        <f>AK25</f>
        <v>271000000</v>
      </c>
      <c r="AL24" s="166"/>
      <c r="AM24" s="167"/>
      <c r="AN24" s="167"/>
      <c r="AO24" s="175"/>
      <c r="AP24" s="176">
        <f>AP25</f>
        <v>271000000</v>
      </c>
      <c r="AQ24" s="116"/>
      <c r="AR24" s="121"/>
      <c r="AS24" s="116"/>
      <c r="AT24" s="116"/>
      <c r="AU24" s="116"/>
      <c r="AV24" s="116"/>
      <c r="AW24" s="116"/>
      <c r="AX24" s="116"/>
      <c r="AY24" s="116"/>
      <c r="AZ24" s="116"/>
      <c r="BA24" s="116"/>
      <c r="BB24" s="116"/>
      <c r="BC24" s="116"/>
      <c r="BD24" s="116"/>
      <c r="BE24" s="116"/>
      <c r="BF24" s="116" t="s">
        <v>103</v>
      </c>
      <c r="BG24" s="128"/>
    </row>
    <row r="25" spans="2:59" s="53" customFormat="1" ht="108" customHeight="1" x14ac:dyDescent="0.25">
      <c r="B25" s="59"/>
      <c r="C25" s="156"/>
      <c r="D25" s="156"/>
      <c r="E25" s="156"/>
      <c r="F25" s="156"/>
      <c r="G25" s="156"/>
      <c r="H25" s="156"/>
      <c r="I25" s="159"/>
      <c r="J25" s="159"/>
      <c r="K25" s="159"/>
      <c r="L25" s="159"/>
      <c r="M25" s="159"/>
      <c r="N25" s="159"/>
      <c r="O25" s="160"/>
      <c r="P25" s="160"/>
      <c r="Q25" s="160"/>
      <c r="R25" s="160"/>
      <c r="S25" s="160"/>
      <c r="T25" s="160"/>
      <c r="U25" s="160"/>
      <c r="V25" s="160"/>
      <c r="W25" s="160"/>
      <c r="X25" s="160"/>
      <c r="Y25" s="160"/>
      <c r="Z25" s="160"/>
      <c r="AA25" s="162"/>
      <c r="AB25" s="162"/>
      <c r="AC25" s="162"/>
      <c r="AD25" s="162"/>
      <c r="AE25" s="162"/>
      <c r="AF25" s="162"/>
      <c r="AG25" s="162"/>
      <c r="AH25" s="168"/>
      <c r="AI25" s="162"/>
      <c r="AJ25" s="169"/>
      <c r="AK25" s="170">
        <v>271000000</v>
      </c>
      <c r="AL25" s="145" t="s">
        <v>88</v>
      </c>
      <c r="AM25" s="185" t="s">
        <v>132</v>
      </c>
      <c r="AN25" s="185" t="s">
        <v>337</v>
      </c>
      <c r="AO25" s="187">
        <v>571000000</v>
      </c>
      <c r="AP25" s="188">
        <f>AK25</f>
        <v>271000000</v>
      </c>
      <c r="AQ25" s="77"/>
      <c r="AR25" s="121"/>
      <c r="AS25" s="133"/>
      <c r="AT25" s="134"/>
      <c r="AU25" s="134"/>
      <c r="AV25" s="68"/>
      <c r="AW25" s="103"/>
      <c r="AX25" s="107"/>
      <c r="AY25" s="107"/>
      <c r="AZ25" s="107"/>
      <c r="BA25" s="107"/>
      <c r="BB25" s="178"/>
      <c r="BC25" s="179"/>
      <c r="BD25" s="68"/>
      <c r="BE25" s="77"/>
      <c r="BF25" s="68"/>
      <c r="BG25" s="128"/>
    </row>
    <row r="26" spans="2:59" s="53" customFormat="1" ht="71.25" customHeight="1" x14ac:dyDescent="0.25">
      <c r="B26" s="59"/>
      <c r="C26" s="61" t="s">
        <v>336</v>
      </c>
      <c r="D26" s="154" t="s">
        <v>133</v>
      </c>
      <c r="E26" s="140" t="s">
        <v>134</v>
      </c>
      <c r="F26" s="66" t="s">
        <v>83</v>
      </c>
      <c r="G26" s="66">
        <v>0</v>
      </c>
      <c r="H26" s="66">
        <v>320</v>
      </c>
      <c r="I26" s="157">
        <v>2409</v>
      </c>
      <c r="J26" s="157" t="s">
        <v>84</v>
      </c>
      <c r="K26" s="157">
        <v>2409013</v>
      </c>
      <c r="L26" s="157" t="s">
        <v>135</v>
      </c>
      <c r="M26" s="155">
        <v>240901302</v>
      </c>
      <c r="N26" s="157" t="s">
        <v>136</v>
      </c>
      <c r="O26" s="158"/>
      <c r="P26" s="158"/>
      <c r="Q26" s="158"/>
      <c r="R26" s="158"/>
      <c r="S26" s="158"/>
      <c r="T26" s="158"/>
      <c r="U26" s="158"/>
      <c r="V26" s="158"/>
      <c r="W26" s="158"/>
      <c r="X26" s="158"/>
      <c r="Y26" s="158"/>
      <c r="Z26" s="158"/>
      <c r="AA26" s="161"/>
      <c r="AB26" s="161"/>
      <c r="AC26" s="161"/>
      <c r="AD26" s="161"/>
      <c r="AE26" s="161"/>
      <c r="AF26" s="161"/>
      <c r="AG26" s="164"/>
      <c r="AH26" s="164"/>
      <c r="AI26" s="161"/>
      <c r="AJ26" s="161"/>
      <c r="AK26" s="165">
        <f>+AK27</f>
        <v>300000000</v>
      </c>
      <c r="AL26" s="166"/>
      <c r="AM26" s="189"/>
      <c r="AN26" s="189"/>
      <c r="AO26" s="190"/>
      <c r="AP26" s="191">
        <f>AP27</f>
        <v>300000000</v>
      </c>
      <c r="AQ26" s="116"/>
      <c r="AR26" s="121"/>
      <c r="AS26" s="116"/>
      <c r="AT26" s="116"/>
      <c r="AU26" s="116"/>
      <c r="AV26" s="116"/>
      <c r="AW26" s="116"/>
      <c r="AX26" s="116"/>
      <c r="AY26" s="116"/>
      <c r="AZ26" s="116"/>
      <c r="BA26" s="116"/>
      <c r="BB26" s="116"/>
      <c r="BC26" s="116"/>
      <c r="BD26" s="116"/>
      <c r="BE26" s="116"/>
      <c r="BF26" s="116" t="s">
        <v>103</v>
      </c>
      <c r="BG26" s="128"/>
    </row>
    <row r="27" spans="2:59" s="53" customFormat="1" ht="90.75" customHeight="1" x14ac:dyDescent="0.25">
      <c r="B27" s="59"/>
      <c r="C27" s="61"/>
      <c r="D27" s="71"/>
      <c r="E27" s="61"/>
      <c r="F27" s="61"/>
      <c r="G27" s="66"/>
      <c r="H27" s="61"/>
      <c r="I27" s="81"/>
      <c r="J27" s="81"/>
      <c r="K27" s="81"/>
      <c r="L27" s="81"/>
      <c r="M27" s="67"/>
      <c r="N27" s="81"/>
      <c r="O27" s="77"/>
      <c r="P27" s="77"/>
      <c r="Q27" s="77"/>
      <c r="R27" s="77"/>
      <c r="S27" s="77"/>
      <c r="T27" s="77"/>
      <c r="U27" s="77"/>
      <c r="V27" s="77"/>
      <c r="W27" s="77"/>
      <c r="X27" s="77"/>
      <c r="Y27" s="77"/>
      <c r="Z27" s="77"/>
      <c r="AA27" s="85"/>
      <c r="AB27" s="85"/>
      <c r="AC27" s="85"/>
      <c r="AD27" s="85"/>
      <c r="AE27" s="85"/>
      <c r="AF27" s="85"/>
      <c r="AG27" s="85"/>
      <c r="AH27" s="100"/>
      <c r="AI27" s="85"/>
      <c r="AJ27" s="101"/>
      <c r="AK27" s="102">
        <v>300000000</v>
      </c>
      <c r="AL27" s="145" t="s">
        <v>88</v>
      </c>
      <c r="AM27" s="185" t="s">
        <v>132</v>
      </c>
      <c r="AN27" s="185" t="s">
        <v>337</v>
      </c>
      <c r="AO27" s="192">
        <v>300000000</v>
      </c>
      <c r="AP27" s="188">
        <f>AK27</f>
        <v>300000000</v>
      </c>
      <c r="AQ27" s="131"/>
      <c r="AR27" s="121"/>
      <c r="AS27" s="133"/>
      <c r="AT27" s="134"/>
      <c r="AU27" s="134"/>
      <c r="AV27" s="68"/>
      <c r="AW27" s="103"/>
      <c r="AX27" s="107"/>
      <c r="AY27" s="107"/>
      <c r="AZ27" s="107"/>
      <c r="BA27" s="107"/>
      <c r="BB27" s="178"/>
      <c r="BC27" s="179"/>
      <c r="BD27" s="68"/>
      <c r="BE27" s="77"/>
      <c r="BF27" s="77"/>
      <c r="BG27" s="128"/>
    </row>
    <row r="28" spans="2:59" s="53" customFormat="1" ht="135.75" customHeight="1" x14ac:dyDescent="0.25">
      <c r="B28" s="59"/>
      <c r="C28" s="61" t="s">
        <v>137</v>
      </c>
      <c r="D28" s="71" t="s">
        <v>138</v>
      </c>
      <c r="E28" s="61" t="s">
        <v>139</v>
      </c>
      <c r="F28" s="61" t="s">
        <v>83</v>
      </c>
      <c r="G28" s="66">
        <v>0</v>
      </c>
      <c r="H28" s="61">
        <v>15</v>
      </c>
      <c r="I28" s="81">
        <v>2409</v>
      </c>
      <c r="J28" s="81" t="s">
        <v>84</v>
      </c>
      <c r="K28" s="81">
        <v>2409013</v>
      </c>
      <c r="L28" s="81" t="s">
        <v>135</v>
      </c>
      <c r="M28" s="67">
        <v>240901304</v>
      </c>
      <c r="N28" s="81" t="s">
        <v>140</v>
      </c>
      <c r="O28" s="79"/>
      <c r="P28" s="79"/>
      <c r="Q28" s="79"/>
      <c r="R28" s="79"/>
      <c r="S28" s="79"/>
      <c r="T28" s="79"/>
      <c r="U28" s="79"/>
      <c r="V28" s="79"/>
      <c r="W28" s="79"/>
      <c r="X28" s="79"/>
      <c r="Y28" s="79"/>
      <c r="Z28" s="79"/>
      <c r="AA28" s="84"/>
      <c r="AB28" s="84"/>
      <c r="AC28" s="84"/>
      <c r="AD28" s="84"/>
      <c r="AE28" s="84"/>
      <c r="AF28" s="84"/>
      <c r="AG28" s="95"/>
      <c r="AH28" s="95"/>
      <c r="AI28" s="84"/>
      <c r="AJ28" s="84"/>
      <c r="AK28" s="105">
        <f>AK29</f>
        <v>5844000000</v>
      </c>
      <c r="AL28" s="98"/>
      <c r="AM28" s="99"/>
      <c r="AN28" s="99"/>
      <c r="AO28" s="113"/>
      <c r="AP28" s="148">
        <f>AP29</f>
        <v>5844000000</v>
      </c>
      <c r="AQ28" s="115"/>
      <c r="AR28" s="121"/>
      <c r="AS28" s="116"/>
      <c r="AT28" s="116"/>
      <c r="AU28" s="116"/>
      <c r="AV28" s="116"/>
      <c r="AW28" s="116"/>
      <c r="AX28" s="116"/>
      <c r="AY28" s="116"/>
      <c r="AZ28" s="116"/>
      <c r="BA28" s="116"/>
      <c r="BB28" s="116"/>
      <c r="BC28" s="116"/>
      <c r="BD28" s="116"/>
      <c r="BE28" s="116"/>
      <c r="BF28" s="116" t="s">
        <v>103</v>
      </c>
      <c r="BG28" s="128"/>
    </row>
    <row r="29" spans="2:59" s="53" customFormat="1" ht="255.9" customHeight="1" x14ac:dyDescent="0.25">
      <c r="B29" s="59"/>
      <c r="C29" s="65"/>
      <c r="D29" s="65"/>
      <c r="E29" s="65"/>
      <c r="F29" s="65"/>
      <c r="G29" s="65"/>
      <c r="H29" s="68"/>
      <c r="I29" s="80"/>
      <c r="J29" s="80"/>
      <c r="K29" s="80"/>
      <c r="L29" s="80"/>
      <c r="M29" s="80"/>
      <c r="N29" s="80"/>
      <c r="O29" s="77"/>
      <c r="P29" s="77"/>
      <c r="Q29" s="77"/>
      <c r="R29" s="77"/>
      <c r="S29" s="77"/>
      <c r="T29" s="77"/>
      <c r="U29" s="77"/>
      <c r="V29" s="77"/>
      <c r="W29" s="77"/>
      <c r="X29" s="77"/>
      <c r="Y29" s="77"/>
      <c r="Z29" s="77"/>
      <c r="AA29" s="85"/>
      <c r="AB29" s="85"/>
      <c r="AC29" s="85"/>
      <c r="AD29" s="85"/>
      <c r="AE29" s="85"/>
      <c r="AF29" s="85"/>
      <c r="AG29" s="85"/>
      <c r="AH29" s="100"/>
      <c r="AI29" s="85"/>
      <c r="AJ29" s="101"/>
      <c r="AK29" s="102">
        <v>5844000000</v>
      </c>
      <c r="AL29" s="68" t="s">
        <v>88</v>
      </c>
      <c r="AM29" s="103" t="s">
        <v>141</v>
      </c>
      <c r="AN29" s="123" t="s">
        <v>142</v>
      </c>
      <c r="AO29" s="123">
        <v>5844000000</v>
      </c>
      <c r="AP29" s="123">
        <f>AO29</f>
        <v>5844000000</v>
      </c>
      <c r="AQ29" s="177" t="s">
        <v>143</v>
      </c>
      <c r="AR29" s="68"/>
      <c r="AS29" s="77"/>
      <c r="AT29" s="77"/>
      <c r="AU29" s="77"/>
      <c r="AV29" s="77"/>
      <c r="AW29" s="77"/>
      <c r="AX29" s="77"/>
      <c r="AY29" s="77"/>
      <c r="AZ29" s="77"/>
      <c r="BA29" s="77"/>
      <c r="BB29" s="77"/>
      <c r="BC29" s="77"/>
      <c r="BD29" s="77"/>
      <c r="BE29" s="77"/>
      <c r="BF29" s="77"/>
      <c r="BG29" s="128"/>
    </row>
    <row r="30" spans="2:59" s="53" customFormat="1" x14ac:dyDescent="0.25">
      <c r="B30" s="59"/>
      <c r="C30" s="65"/>
      <c r="D30" s="65"/>
      <c r="E30" s="65"/>
      <c r="F30" s="65"/>
      <c r="G30" s="65"/>
      <c r="H30" s="68"/>
      <c r="I30" s="80"/>
      <c r="J30" s="80"/>
      <c r="K30" s="80"/>
      <c r="L30" s="80"/>
      <c r="M30" s="80"/>
      <c r="N30" s="80"/>
      <c r="O30" s="77"/>
      <c r="P30" s="77"/>
      <c r="Q30" s="77"/>
      <c r="R30" s="77"/>
      <c r="S30" s="77"/>
      <c r="T30" s="77"/>
      <c r="U30" s="77"/>
      <c r="V30" s="77"/>
      <c r="W30" s="77"/>
      <c r="X30" s="77"/>
      <c r="Y30" s="77"/>
      <c r="Z30" s="77"/>
      <c r="AA30" s="131"/>
      <c r="AB30" s="131"/>
      <c r="AC30" s="131"/>
      <c r="AD30" s="131"/>
      <c r="AE30" s="131"/>
      <c r="AF30" s="131"/>
      <c r="AG30" s="131"/>
      <c r="AH30" s="132"/>
      <c r="AI30" s="131"/>
      <c r="AJ30" s="133"/>
      <c r="AK30" s="134"/>
      <c r="AL30" s="68"/>
      <c r="AM30" s="68"/>
      <c r="AN30" s="68"/>
      <c r="AO30" s="118"/>
      <c r="AP30" s="118"/>
      <c r="AQ30" s="68"/>
      <c r="AR30" s="68"/>
      <c r="AS30" s="77"/>
      <c r="AT30" s="77"/>
      <c r="AU30" s="77"/>
      <c r="AV30" s="77"/>
      <c r="AW30" s="77"/>
      <c r="AX30" s="77"/>
      <c r="AY30" s="77"/>
      <c r="AZ30" s="77"/>
      <c r="BA30" s="77"/>
      <c r="BB30" s="77"/>
      <c r="BC30" s="77"/>
      <c r="BD30" s="77"/>
      <c r="BE30" s="77"/>
      <c r="BF30" s="77"/>
      <c r="BG30" s="128"/>
    </row>
    <row r="31" spans="2:59" s="53" customFormat="1" ht="13.8" thickBot="1" x14ac:dyDescent="0.3">
      <c r="B31" s="129"/>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5"/>
      <c r="AL31" s="130"/>
      <c r="AM31" s="130"/>
      <c r="AN31" s="130"/>
      <c r="AO31" s="137"/>
      <c r="AP31" s="137"/>
      <c r="AQ31" s="130"/>
      <c r="AR31" s="130"/>
      <c r="AS31" s="130"/>
      <c r="AT31" s="130"/>
      <c r="AU31" s="130"/>
      <c r="AV31" s="130"/>
      <c r="AW31" s="130"/>
      <c r="AX31" s="130"/>
      <c r="AY31" s="130"/>
      <c r="AZ31" s="130"/>
      <c r="BA31" s="130"/>
      <c r="BB31" s="130"/>
      <c r="BC31" s="130"/>
      <c r="BD31" s="130"/>
      <c r="BE31" s="130"/>
      <c r="BF31" s="130"/>
      <c r="BG31" s="138"/>
    </row>
    <row r="32" spans="2:59" s="53" customFormat="1" ht="13.8" thickTop="1" x14ac:dyDescent="0.25">
      <c r="AK32" s="54"/>
      <c r="AO32" s="55"/>
      <c r="AP32" s="55"/>
    </row>
  </sheetData>
  <autoFilter ref="C12:BF30" xr:uid="{00000000-0009-0000-0000-000001000000}"/>
  <mergeCells count="66">
    <mergeCell ref="C8:D8"/>
    <mergeCell ref="E8:X8"/>
    <mergeCell ref="AA8:AE8"/>
    <mergeCell ref="AF8:AK8"/>
    <mergeCell ref="AN8:AR8"/>
    <mergeCell ref="C9:D9"/>
    <mergeCell ref="E9:X9"/>
    <mergeCell ref="AA9:AE9"/>
    <mergeCell ref="AF9:AK9"/>
    <mergeCell ref="C10:D10"/>
    <mergeCell ref="E10:X10"/>
    <mergeCell ref="AA10:AE10"/>
    <mergeCell ref="AF10:AK10"/>
    <mergeCell ref="E12:H12"/>
    <mergeCell ref="AA12:AK12"/>
    <mergeCell ref="AS12:BF12"/>
    <mergeCell ref="AI13:AJ13"/>
    <mergeCell ref="C12:C14"/>
    <mergeCell ref="D12:D14"/>
    <mergeCell ref="E13:E14"/>
    <mergeCell ref="F13:F14"/>
    <mergeCell ref="G13:G14"/>
    <mergeCell ref="H13:H14"/>
    <mergeCell ref="I12:I14"/>
    <mergeCell ref="J12:J14"/>
    <mergeCell ref="K12:K14"/>
    <mergeCell ref="L12:L14"/>
    <mergeCell ref="M12:M14"/>
    <mergeCell ref="N12:N14"/>
    <mergeCell ref="AA13:AA14"/>
    <mergeCell ref="AB13:AB14"/>
    <mergeCell ref="AC13:AC14"/>
    <mergeCell ref="AD13:AD14"/>
    <mergeCell ref="AE13:AE14"/>
    <mergeCell ref="AF13:AF14"/>
    <mergeCell ref="AG13:AG14"/>
    <mergeCell ref="AH13:AH14"/>
    <mergeCell ref="AK13:AK14"/>
    <mergeCell ref="AL12:AL14"/>
    <mergeCell ref="AM12:AM14"/>
    <mergeCell ref="AN12:AN14"/>
    <mergeCell ref="AO12:AO14"/>
    <mergeCell ref="AP12:AP14"/>
    <mergeCell ref="AQ12:AQ14"/>
    <mergeCell ref="BA13:BA14"/>
    <mergeCell ref="AR12:AR14"/>
    <mergeCell ref="AS13:AS14"/>
    <mergeCell ref="AT13:AT14"/>
    <mergeCell ref="AU13:AU14"/>
    <mergeCell ref="AV13:AV14"/>
    <mergeCell ref="B2:D5"/>
    <mergeCell ref="E2:AO5"/>
    <mergeCell ref="O12:Z13"/>
    <mergeCell ref="AP2:AQ3"/>
    <mergeCell ref="AR2:BG3"/>
    <mergeCell ref="AP4:AQ5"/>
    <mergeCell ref="AR4:BG5"/>
    <mergeCell ref="BB13:BB14"/>
    <mergeCell ref="BC13:BC14"/>
    <mergeCell ref="BD13:BD14"/>
    <mergeCell ref="BE13:BE14"/>
    <mergeCell ref="BF13:BF14"/>
    <mergeCell ref="AW13:AW14"/>
    <mergeCell ref="AX13:AX14"/>
    <mergeCell ref="AY13:AY14"/>
    <mergeCell ref="AZ13:AZ14"/>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V28"/>
  <sheetViews>
    <sheetView showGridLines="0" tabSelected="1" topLeftCell="A21" zoomScale="90" zoomScaleNormal="90" workbookViewId="0">
      <selection activeCell="D21" sqref="D21"/>
    </sheetView>
  </sheetViews>
  <sheetFormatPr baseColWidth="10" defaultColWidth="10.6640625" defaultRowHeight="13.2" x14ac:dyDescent="0.25"/>
  <cols>
    <col min="1" max="2" width="2.6640625" style="53" customWidth="1"/>
    <col min="3" max="3" width="14.44140625" style="53" customWidth="1"/>
    <col min="4" max="4" width="14" style="53" customWidth="1"/>
    <col min="5" max="5" width="18.109375" style="53" customWidth="1"/>
    <col min="6" max="6" width="12.6640625" style="53" customWidth="1"/>
    <col min="7" max="7" width="5.6640625" style="196" customWidth="1"/>
    <col min="8" max="8" width="6.109375" style="196" customWidth="1"/>
    <col min="9" max="9" width="8.44140625" style="53" customWidth="1"/>
    <col min="10" max="10" width="14.88671875" style="53" customWidth="1"/>
    <col min="11" max="11" width="10.33203125" style="53" customWidth="1"/>
    <col min="12" max="12" width="18.44140625" style="53" customWidth="1"/>
    <col min="13" max="13" width="10.33203125" style="53" customWidth="1"/>
    <col min="14" max="14" width="10.6640625" style="53" customWidth="1"/>
    <col min="15" max="15" width="1.6640625" style="53" customWidth="1"/>
    <col min="16" max="16" width="1.44140625" style="53" customWidth="1"/>
    <col min="17" max="18" width="2.109375" style="53" customWidth="1"/>
    <col min="19" max="19" width="2.44140625" style="53" customWidth="1"/>
    <col min="20" max="21" width="2" style="53" customWidth="1"/>
    <col min="22" max="22" width="2.33203125" style="53" customWidth="1"/>
    <col min="23" max="24" width="1.6640625" style="53" customWidth="1"/>
    <col min="25" max="25" width="2" style="53" customWidth="1"/>
    <col min="26" max="26" width="1.6640625" style="53" customWidth="1"/>
    <col min="27" max="27" width="5.109375" style="53" customWidth="1"/>
    <col min="28" max="28" width="4.88671875" style="53" customWidth="1"/>
    <col min="29" max="30" width="5" style="53" customWidth="1"/>
    <col min="31" max="31" width="7.88671875" style="53" customWidth="1"/>
    <col min="32" max="32" width="5.33203125" style="53" customWidth="1"/>
    <col min="33" max="33" width="7.6640625" style="53" customWidth="1"/>
    <col min="34" max="34" width="5.33203125" style="53" customWidth="1"/>
    <col min="35" max="35" width="6.44140625" style="53" customWidth="1"/>
    <col min="36" max="36" width="8.21875" style="53" customWidth="1"/>
    <col min="37" max="37" width="8.77734375" style="54" customWidth="1"/>
    <col min="38" max="38" width="7.88671875" style="53" customWidth="1"/>
    <col min="39" max="39" width="27.44140625" style="53" customWidth="1"/>
    <col min="40" max="40" width="24.33203125" style="53" customWidth="1"/>
    <col min="41" max="41" width="18.44140625" style="55" customWidth="1"/>
    <col min="42" max="42" width="17.88671875" style="139" customWidth="1"/>
    <col min="43" max="43" width="20.88671875" style="53" customWidth="1"/>
    <col min="44" max="44" width="20.109375" style="53" customWidth="1"/>
    <col min="45" max="45" width="4.88671875" style="53" customWidth="1"/>
    <col min="46" max="46" width="5.44140625" style="53" customWidth="1"/>
    <col min="47" max="47" width="3.88671875" style="53" customWidth="1"/>
    <col min="48" max="48" width="4.33203125" style="53" customWidth="1"/>
    <col min="49" max="50" width="4" style="53" customWidth="1"/>
    <col min="51" max="51" width="6" style="53" customWidth="1"/>
    <col min="52" max="52" width="4.44140625" style="53" customWidth="1"/>
    <col min="53" max="53" width="3.88671875" style="53" customWidth="1"/>
    <col min="54" max="57" width="4.44140625" style="53" customWidth="1"/>
    <col min="58" max="58" width="16.44140625" style="53" customWidth="1"/>
    <col min="59" max="59" width="1.44140625" style="53" customWidth="1"/>
    <col min="60" max="74" width="11.44140625" style="53" customWidth="1"/>
    <col min="75" max="16384" width="10.6640625" style="56"/>
  </cols>
  <sheetData>
    <row r="2" spans="2:59" s="53" customFormat="1" ht="27" customHeight="1" x14ac:dyDescent="0.25">
      <c r="B2" s="205" t="s">
        <v>0</v>
      </c>
      <c r="C2" s="206"/>
      <c r="D2" s="207"/>
      <c r="E2" s="214" t="s">
        <v>1</v>
      </c>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21" t="s">
        <v>2</v>
      </c>
      <c r="AQ2" s="222"/>
      <c r="AR2" s="225" t="s">
        <v>3</v>
      </c>
      <c r="AS2" s="226"/>
      <c r="AT2" s="226"/>
      <c r="AU2" s="226"/>
      <c r="AV2" s="226"/>
      <c r="AW2" s="226"/>
      <c r="AX2" s="226"/>
      <c r="AY2" s="226"/>
      <c r="AZ2" s="226"/>
      <c r="BA2" s="226"/>
      <c r="BB2" s="226"/>
      <c r="BC2" s="226"/>
      <c r="BD2" s="226"/>
      <c r="BE2" s="226"/>
      <c r="BF2" s="226"/>
      <c r="BG2" s="227"/>
    </row>
    <row r="3" spans="2:59" s="53" customFormat="1" ht="27" customHeight="1" x14ac:dyDescent="0.25">
      <c r="B3" s="208"/>
      <c r="C3" s="209"/>
      <c r="D3" s="210"/>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23"/>
      <c r="AQ3" s="224"/>
      <c r="AR3" s="228"/>
      <c r="AS3" s="229"/>
      <c r="AT3" s="229"/>
      <c r="AU3" s="229"/>
      <c r="AV3" s="229"/>
      <c r="AW3" s="229"/>
      <c r="AX3" s="229"/>
      <c r="AY3" s="229"/>
      <c r="AZ3" s="229"/>
      <c r="BA3" s="229"/>
      <c r="BB3" s="229"/>
      <c r="BC3" s="229"/>
      <c r="BD3" s="229"/>
      <c r="BE3" s="229"/>
      <c r="BF3" s="229"/>
      <c r="BG3" s="230"/>
    </row>
    <row r="4" spans="2:59" s="53" customFormat="1" ht="48.6" customHeight="1" x14ac:dyDescent="0.25">
      <c r="B4" s="208"/>
      <c r="C4" s="209"/>
      <c r="D4" s="210"/>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31" t="s">
        <v>4</v>
      </c>
      <c r="AQ4" s="232"/>
      <c r="AR4" s="235">
        <v>45442</v>
      </c>
      <c r="AS4" s="236"/>
      <c r="AT4" s="236"/>
      <c r="AU4" s="236"/>
      <c r="AV4" s="236"/>
      <c r="AW4" s="236"/>
      <c r="AX4" s="236"/>
      <c r="AY4" s="236"/>
      <c r="AZ4" s="236"/>
      <c r="BA4" s="236"/>
      <c r="BB4" s="236"/>
      <c r="BC4" s="236"/>
      <c r="BD4" s="236"/>
      <c r="BE4" s="236"/>
      <c r="BF4" s="236"/>
      <c r="BG4" s="237"/>
    </row>
    <row r="5" spans="2:59" s="53" customFormat="1" ht="27" hidden="1" customHeight="1" x14ac:dyDescent="0.25">
      <c r="B5" s="211"/>
      <c r="C5" s="212"/>
      <c r="D5" s="213"/>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33"/>
      <c r="AQ5" s="234"/>
      <c r="AR5" s="238"/>
      <c r="AS5" s="239"/>
      <c r="AT5" s="239"/>
      <c r="AU5" s="239"/>
      <c r="AV5" s="239"/>
      <c r="AW5" s="239"/>
      <c r="AX5" s="239"/>
      <c r="AY5" s="239"/>
      <c r="AZ5" s="239"/>
      <c r="BA5" s="239"/>
      <c r="BB5" s="239"/>
      <c r="BC5" s="239"/>
      <c r="BD5" s="239"/>
      <c r="BE5" s="239"/>
      <c r="BF5" s="239"/>
      <c r="BG5" s="240"/>
    </row>
    <row r="6" spans="2:59" s="53" customFormat="1" ht="13.8" hidden="1" x14ac:dyDescent="0.25">
      <c r="G6" s="196"/>
      <c r="H6" s="196"/>
      <c r="AK6" s="54"/>
      <c r="AO6" s="55"/>
      <c r="AP6" s="146"/>
      <c r="BF6" s="125" t="s">
        <v>5</v>
      </c>
      <c r="BG6" s="126"/>
    </row>
    <row r="7" spans="2:59" s="53" customFormat="1" ht="15.6" customHeight="1" x14ac:dyDescent="0.25">
      <c r="B7" s="57"/>
      <c r="C7" s="58"/>
      <c r="D7" s="58"/>
      <c r="E7" s="58"/>
      <c r="F7" s="58"/>
      <c r="G7" s="197"/>
      <c r="H7" s="197"/>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86"/>
      <c r="AL7" s="58"/>
      <c r="AM7" s="58"/>
      <c r="AN7" s="58"/>
      <c r="AO7" s="111"/>
      <c r="AP7" s="147"/>
      <c r="AQ7" s="58"/>
      <c r="AR7" s="58"/>
      <c r="AS7" s="58"/>
      <c r="AT7" s="58"/>
      <c r="AU7" s="58"/>
      <c r="AV7" s="58"/>
      <c r="AW7" s="58"/>
      <c r="AX7" s="58"/>
      <c r="AY7" s="58"/>
      <c r="AZ7" s="58"/>
      <c r="BA7" s="58"/>
      <c r="BB7" s="58"/>
      <c r="BC7" s="58"/>
      <c r="BD7" s="58"/>
      <c r="BE7" s="58"/>
      <c r="BF7" s="58"/>
      <c r="BG7" s="127"/>
    </row>
    <row r="8" spans="2:59" s="53" customFormat="1" ht="18" customHeight="1" x14ac:dyDescent="0.25">
      <c r="B8" s="59"/>
      <c r="C8" s="286" t="s">
        <v>6</v>
      </c>
      <c r="D8" s="286"/>
      <c r="E8" s="287" t="s">
        <v>7</v>
      </c>
      <c r="F8" s="287"/>
      <c r="G8" s="287"/>
      <c r="H8" s="287"/>
      <c r="I8" s="287"/>
      <c r="J8" s="287"/>
      <c r="K8" s="287"/>
      <c r="L8" s="287"/>
      <c r="M8" s="287"/>
      <c r="N8" s="287"/>
      <c r="O8" s="287"/>
      <c r="P8" s="287"/>
      <c r="Q8" s="287"/>
      <c r="R8" s="287"/>
      <c r="S8" s="287"/>
      <c r="T8" s="287"/>
      <c r="U8" s="287"/>
      <c r="V8" s="287"/>
      <c r="W8" s="287"/>
      <c r="X8" s="287"/>
      <c r="Y8" s="56"/>
      <c r="Z8" s="56"/>
      <c r="AA8" s="286" t="s">
        <v>8</v>
      </c>
      <c r="AB8" s="286"/>
      <c r="AC8" s="286"/>
      <c r="AD8" s="286"/>
      <c r="AE8" s="286"/>
      <c r="AF8" s="287" t="s">
        <v>144</v>
      </c>
      <c r="AG8" s="287"/>
      <c r="AH8" s="287"/>
      <c r="AI8" s="287"/>
      <c r="AJ8" s="287"/>
      <c r="AK8" s="287"/>
      <c r="AM8" s="87" t="s">
        <v>10</v>
      </c>
      <c r="AN8" s="288">
        <v>2024</v>
      </c>
      <c r="AO8" s="288"/>
      <c r="AP8" s="288"/>
      <c r="AQ8" s="288"/>
      <c r="AR8" s="288"/>
      <c r="AS8" s="60"/>
      <c r="AT8" s="60"/>
      <c r="AU8" s="60"/>
      <c r="AV8" s="60"/>
      <c r="AW8" s="60"/>
      <c r="AX8" s="60"/>
      <c r="AY8" s="60"/>
      <c r="AZ8" s="60"/>
      <c r="BA8" s="60"/>
      <c r="BB8" s="60"/>
      <c r="BC8" s="60"/>
      <c r="BD8" s="60"/>
      <c r="BE8" s="60"/>
      <c r="BF8" s="60"/>
      <c r="BG8" s="128"/>
    </row>
    <row r="9" spans="2:59" s="53" customFormat="1" ht="16.2" customHeight="1" x14ac:dyDescent="0.25">
      <c r="B9" s="59"/>
      <c r="C9" s="277" t="s">
        <v>11</v>
      </c>
      <c r="D9" s="278"/>
      <c r="E9" s="279" t="s">
        <v>145</v>
      </c>
      <c r="F9" s="280"/>
      <c r="G9" s="280"/>
      <c r="H9" s="280"/>
      <c r="I9" s="280"/>
      <c r="J9" s="280"/>
      <c r="K9" s="280"/>
      <c r="L9" s="280"/>
      <c r="M9" s="280"/>
      <c r="N9" s="280"/>
      <c r="O9" s="280"/>
      <c r="P9" s="280"/>
      <c r="Q9" s="280"/>
      <c r="R9" s="280"/>
      <c r="S9" s="280"/>
      <c r="T9" s="280"/>
      <c r="U9" s="280"/>
      <c r="V9" s="280"/>
      <c r="W9" s="280"/>
      <c r="X9" s="281"/>
      <c r="Y9" s="56"/>
      <c r="Z9" s="56"/>
      <c r="AA9" s="277" t="s">
        <v>13</v>
      </c>
      <c r="AB9" s="282"/>
      <c r="AC9" s="282"/>
      <c r="AD9" s="282"/>
      <c r="AE9" s="278"/>
      <c r="AF9" s="283" t="s">
        <v>14</v>
      </c>
      <c r="AG9" s="284"/>
      <c r="AH9" s="284"/>
      <c r="AI9" s="284"/>
      <c r="AJ9" s="284"/>
      <c r="AK9" s="285"/>
      <c r="AL9" s="56"/>
      <c r="AM9" s="56"/>
      <c r="AN9" s="56"/>
      <c r="AO9" s="55"/>
      <c r="AP9" s="139"/>
      <c r="BG9" s="128"/>
    </row>
    <row r="10" spans="2:59" s="53" customFormat="1" ht="19.95" customHeight="1" x14ac:dyDescent="0.25">
      <c r="B10" s="59"/>
      <c r="C10" s="277" t="s">
        <v>15</v>
      </c>
      <c r="D10" s="278"/>
      <c r="E10" s="279" t="s">
        <v>16</v>
      </c>
      <c r="F10" s="280"/>
      <c r="G10" s="280"/>
      <c r="H10" s="280"/>
      <c r="I10" s="280"/>
      <c r="J10" s="280"/>
      <c r="K10" s="280"/>
      <c r="L10" s="280"/>
      <c r="M10" s="280"/>
      <c r="N10" s="280"/>
      <c r="O10" s="280"/>
      <c r="P10" s="280"/>
      <c r="Q10" s="280"/>
      <c r="R10" s="280"/>
      <c r="S10" s="280"/>
      <c r="T10" s="280"/>
      <c r="U10" s="280"/>
      <c r="V10" s="280"/>
      <c r="W10" s="280"/>
      <c r="X10" s="281"/>
      <c r="Y10" s="56"/>
      <c r="Z10" s="56"/>
      <c r="AA10" s="277" t="s">
        <v>17</v>
      </c>
      <c r="AB10" s="282"/>
      <c r="AC10" s="282"/>
      <c r="AD10" s="282"/>
      <c r="AE10" s="278"/>
      <c r="AF10" s="279" t="s">
        <v>18</v>
      </c>
      <c r="AG10" s="280"/>
      <c r="AH10" s="280"/>
      <c r="AI10" s="280"/>
      <c r="AJ10" s="280"/>
      <c r="AK10" s="281"/>
      <c r="AL10" s="56"/>
      <c r="AM10" s="56"/>
      <c r="AN10" s="56"/>
      <c r="AO10" s="55"/>
      <c r="AP10" s="139"/>
      <c r="BG10" s="128"/>
    </row>
    <row r="11" spans="2:59" s="53" customFormat="1" x14ac:dyDescent="0.25">
      <c r="B11" s="59"/>
      <c r="C11" s="60"/>
      <c r="D11" s="60"/>
      <c r="E11" s="60"/>
      <c r="F11" s="60"/>
      <c r="G11" s="198"/>
      <c r="H11" s="198"/>
      <c r="I11" s="60"/>
      <c r="J11" s="60"/>
      <c r="K11" s="60"/>
      <c r="L11" s="60"/>
      <c r="M11" s="60"/>
      <c r="N11" s="60"/>
      <c r="O11" s="60"/>
      <c r="P11" s="60"/>
      <c r="Q11" s="60"/>
      <c r="R11" s="60"/>
      <c r="S11" s="60"/>
      <c r="T11" s="60"/>
      <c r="U11" s="60"/>
      <c r="V11" s="60"/>
      <c r="W11" s="60"/>
      <c r="X11" s="60"/>
      <c r="Y11" s="56"/>
      <c r="Z11" s="56"/>
      <c r="AA11" s="60"/>
      <c r="AB11" s="60"/>
      <c r="AC11" s="60"/>
      <c r="AD11" s="60"/>
      <c r="AE11" s="60"/>
      <c r="AF11" s="60"/>
      <c r="AG11" s="60"/>
      <c r="AH11" s="60"/>
      <c r="AI11" s="60"/>
      <c r="AJ11" s="60"/>
      <c r="AK11" s="88"/>
      <c r="AL11" s="56"/>
      <c r="AM11" s="56"/>
      <c r="AN11" s="56"/>
      <c r="AO11" s="55"/>
      <c r="AP11" s="139"/>
      <c r="BG11" s="128"/>
    </row>
    <row r="12" spans="2:59" s="53" customFormat="1" ht="102.75" customHeight="1" x14ac:dyDescent="0.25">
      <c r="B12" s="59"/>
      <c r="C12" s="266" t="s">
        <v>19</v>
      </c>
      <c r="D12" s="266" t="s">
        <v>20</v>
      </c>
      <c r="E12" s="269" t="s">
        <v>21</v>
      </c>
      <c r="F12" s="270"/>
      <c r="G12" s="270"/>
      <c r="H12" s="271"/>
      <c r="I12" s="252" t="s">
        <v>22</v>
      </c>
      <c r="J12" s="252" t="s">
        <v>23</v>
      </c>
      <c r="K12" s="252" t="s">
        <v>24</v>
      </c>
      <c r="L12" s="252" t="s">
        <v>25</v>
      </c>
      <c r="M12" s="252" t="s">
        <v>26</v>
      </c>
      <c r="N12" s="252" t="s">
        <v>27</v>
      </c>
      <c r="O12" s="215" t="s">
        <v>28</v>
      </c>
      <c r="P12" s="216"/>
      <c r="Q12" s="216"/>
      <c r="R12" s="216"/>
      <c r="S12" s="216"/>
      <c r="T12" s="216"/>
      <c r="U12" s="216"/>
      <c r="V12" s="216"/>
      <c r="W12" s="216"/>
      <c r="X12" s="216"/>
      <c r="Y12" s="216"/>
      <c r="Z12" s="217"/>
      <c r="AA12" s="261" t="s">
        <v>29</v>
      </c>
      <c r="AB12" s="262"/>
      <c r="AC12" s="262"/>
      <c r="AD12" s="262"/>
      <c r="AE12" s="262"/>
      <c r="AF12" s="262"/>
      <c r="AG12" s="262"/>
      <c r="AH12" s="262"/>
      <c r="AI12" s="262"/>
      <c r="AJ12" s="262"/>
      <c r="AK12" s="263"/>
      <c r="AL12" s="252" t="s">
        <v>30</v>
      </c>
      <c r="AM12" s="243" t="s">
        <v>31</v>
      </c>
      <c r="AN12" s="243" t="s">
        <v>32</v>
      </c>
      <c r="AO12" s="246" t="s">
        <v>33</v>
      </c>
      <c r="AP12" s="289" t="s">
        <v>34</v>
      </c>
      <c r="AQ12" s="252" t="s">
        <v>35</v>
      </c>
      <c r="AR12" s="252" t="s">
        <v>36</v>
      </c>
      <c r="AS12" s="249" t="s">
        <v>37</v>
      </c>
      <c r="AT12" s="250"/>
      <c r="AU12" s="250"/>
      <c r="AV12" s="250"/>
      <c r="AW12" s="250"/>
      <c r="AX12" s="250"/>
      <c r="AY12" s="250"/>
      <c r="AZ12" s="250"/>
      <c r="BA12" s="250"/>
      <c r="BB12" s="250"/>
      <c r="BC12" s="250"/>
      <c r="BD12" s="250"/>
      <c r="BE12" s="250"/>
      <c r="BF12" s="251"/>
      <c r="BG12" s="128"/>
    </row>
    <row r="13" spans="2:59" s="53" customFormat="1" ht="38.4" customHeight="1" x14ac:dyDescent="0.25">
      <c r="B13" s="59"/>
      <c r="C13" s="266"/>
      <c r="D13" s="266"/>
      <c r="E13" s="252" t="s">
        <v>38</v>
      </c>
      <c r="F13" s="252" t="s">
        <v>39</v>
      </c>
      <c r="G13" s="292" t="s">
        <v>40</v>
      </c>
      <c r="H13" s="292" t="s">
        <v>41</v>
      </c>
      <c r="I13" s="274"/>
      <c r="J13" s="274"/>
      <c r="K13" s="274"/>
      <c r="L13" s="274"/>
      <c r="M13" s="274"/>
      <c r="N13" s="274"/>
      <c r="O13" s="218"/>
      <c r="P13" s="219"/>
      <c r="Q13" s="219"/>
      <c r="R13" s="219"/>
      <c r="S13" s="219"/>
      <c r="T13" s="219"/>
      <c r="U13" s="219"/>
      <c r="V13" s="219"/>
      <c r="W13" s="219"/>
      <c r="X13" s="219"/>
      <c r="Y13" s="219"/>
      <c r="Z13" s="220"/>
      <c r="AA13" s="275" t="s">
        <v>42</v>
      </c>
      <c r="AB13" s="275" t="s">
        <v>43</v>
      </c>
      <c r="AC13" s="275" t="s">
        <v>44</v>
      </c>
      <c r="AD13" s="275" t="s">
        <v>45</v>
      </c>
      <c r="AE13" s="275" t="s">
        <v>46</v>
      </c>
      <c r="AF13" s="275" t="s">
        <v>47</v>
      </c>
      <c r="AG13" s="276" t="s">
        <v>48</v>
      </c>
      <c r="AH13" s="275" t="s">
        <v>49</v>
      </c>
      <c r="AI13" s="264" t="s">
        <v>50</v>
      </c>
      <c r="AJ13" s="265"/>
      <c r="AK13" s="257" t="s">
        <v>51</v>
      </c>
      <c r="AL13" s="259"/>
      <c r="AM13" s="244"/>
      <c r="AN13" s="244"/>
      <c r="AO13" s="247"/>
      <c r="AP13" s="290"/>
      <c r="AQ13" s="253"/>
      <c r="AR13" s="253"/>
      <c r="AS13" s="241" t="s">
        <v>52</v>
      </c>
      <c r="AT13" s="241" t="s">
        <v>53</v>
      </c>
      <c r="AU13" s="241" t="s">
        <v>54</v>
      </c>
      <c r="AV13" s="241" t="s">
        <v>55</v>
      </c>
      <c r="AW13" s="241" t="s">
        <v>56</v>
      </c>
      <c r="AX13" s="241" t="s">
        <v>57</v>
      </c>
      <c r="AY13" s="241" t="s">
        <v>58</v>
      </c>
      <c r="AZ13" s="241" t="s">
        <v>59</v>
      </c>
      <c r="BA13" s="241" t="s">
        <v>60</v>
      </c>
      <c r="BB13" s="241" t="s">
        <v>61</v>
      </c>
      <c r="BC13" s="241" t="s">
        <v>62</v>
      </c>
      <c r="BD13" s="241" t="s">
        <v>63</v>
      </c>
      <c r="BE13" s="241" t="s">
        <v>64</v>
      </c>
      <c r="BF13" s="255" t="s">
        <v>65</v>
      </c>
      <c r="BG13" s="128"/>
    </row>
    <row r="14" spans="2:59" s="53" customFormat="1" ht="34.950000000000003" customHeight="1" x14ac:dyDescent="0.25">
      <c r="B14" s="59"/>
      <c r="C14" s="267"/>
      <c r="D14" s="267"/>
      <c r="E14" s="260"/>
      <c r="F14" s="268"/>
      <c r="G14" s="293"/>
      <c r="H14" s="294"/>
      <c r="I14" s="268"/>
      <c r="J14" s="268"/>
      <c r="K14" s="268"/>
      <c r="L14" s="268"/>
      <c r="M14" s="268"/>
      <c r="N14" s="268"/>
      <c r="O14" s="73" t="s">
        <v>66</v>
      </c>
      <c r="P14" s="73" t="s">
        <v>67</v>
      </c>
      <c r="Q14" s="73" t="s">
        <v>68</v>
      </c>
      <c r="R14" s="73" t="s">
        <v>69</v>
      </c>
      <c r="S14" s="73" t="s">
        <v>68</v>
      </c>
      <c r="T14" s="73" t="s">
        <v>70</v>
      </c>
      <c r="U14" s="73" t="s">
        <v>70</v>
      </c>
      <c r="V14" s="73" t="s">
        <v>69</v>
      </c>
      <c r="W14" s="73" t="s">
        <v>71</v>
      </c>
      <c r="X14" s="73" t="s">
        <v>72</v>
      </c>
      <c r="Y14" s="73" t="s">
        <v>73</v>
      </c>
      <c r="Z14" s="73" t="s">
        <v>74</v>
      </c>
      <c r="AA14" s="275"/>
      <c r="AB14" s="275"/>
      <c r="AC14" s="275"/>
      <c r="AD14" s="275"/>
      <c r="AE14" s="275"/>
      <c r="AF14" s="275"/>
      <c r="AG14" s="275"/>
      <c r="AH14" s="275"/>
      <c r="AI14" s="89" t="s">
        <v>75</v>
      </c>
      <c r="AJ14" s="89" t="s">
        <v>76</v>
      </c>
      <c r="AK14" s="258" t="s">
        <v>76</v>
      </c>
      <c r="AL14" s="260"/>
      <c r="AM14" s="245"/>
      <c r="AN14" s="245"/>
      <c r="AO14" s="248"/>
      <c r="AP14" s="291"/>
      <c r="AQ14" s="254"/>
      <c r="AR14" s="254"/>
      <c r="AS14" s="242"/>
      <c r="AT14" s="242"/>
      <c r="AU14" s="242"/>
      <c r="AV14" s="242"/>
      <c r="AW14" s="242"/>
      <c r="AX14" s="242"/>
      <c r="AY14" s="242"/>
      <c r="AZ14" s="242"/>
      <c r="BA14" s="242"/>
      <c r="BB14" s="242"/>
      <c r="BC14" s="242"/>
      <c r="BD14" s="242"/>
      <c r="BE14" s="242"/>
      <c r="BF14" s="256"/>
      <c r="BG14" s="128"/>
    </row>
    <row r="15" spans="2:59" s="53" customFormat="1" ht="87" customHeight="1" x14ac:dyDescent="0.25">
      <c r="B15" s="59"/>
      <c r="C15" s="194" t="s">
        <v>338</v>
      </c>
      <c r="D15" s="70" t="s">
        <v>146</v>
      </c>
      <c r="E15" s="61" t="s">
        <v>147</v>
      </c>
      <c r="F15" s="63"/>
      <c r="G15" s="199">
        <v>44.6</v>
      </c>
      <c r="H15" s="199">
        <v>44.85</v>
      </c>
      <c r="I15" s="63"/>
      <c r="J15" s="63"/>
      <c r="K15" s="63"/>
      <c r="L15" s="63"/>
      <c r="M15" s="63"/>
      <c r="N15" s="63"/>
      <c r="O15" s="74"/>
      <c r="P15" s="74"/>
      <c r="Q15" s="74"/>
      <c r="R15" s="74"/>
      <c r="S15" s="74"/>
      <c r="T15" s="74"/>
      <c r="U15" s="74"/>
      <c r="V15" s="74"/>
      <c r="W15" s="74"/>
      <c r="X15" s="74"/>
      <c r="Y15" s="74"/>
      <c r="Z15" s="74"/>
      <c r="AA15" s="83"/>
      <c r="AB15" s="83"/>
      <c r="AC15" s="83"/>
      <c r="AD15" s="83"/>
      <c r="AE15" s="83"/>
      <c r="AF15" s="83"/>
      <c r="AG15" s="90"/>
      <c r="AH15" s="91"/>
      <c r="AI15" s="83"/>
      <c r="AJ15" s="92"/>
      <c r="AK15" s="104">
        <f>AK16+AK18+AK22+AK24+AK20</f>
        <v>3400000000</v>
      </c>
      <c r="AL15" s="272"/>
      <c r="AM15" s="272"/>
      <c r="AN15" s="272"/>
      <c r="AO15" s="272"/>
      <c r="AP15" s="272"/>
      <c r="AQ15" s="273"/>
      <c r="AR15" s="68"/>
      <c r="AS15" s="78"/>
      <c r="AT15" s="78"/>
      <c r="AU15" s="78"/>
      <c r="AV15" s="78"/>
      <c r="AW15" s="78"/>
      <c r="AX15" s="78"/>
      <c r="AY15" s="78"/>
      <c r="AZ15" s="78"/>
      <c r="BA15" s="78"/>
      <c r="BB15" s="78"/>
      <c r="BC15" s="78"/>
      <c r="BD15" s="78"/>
      <c r="BE15" s="78"/>
      <c r="BF15" s="78"/>
      <c r="BG15" s="128"/>
    </row>
    <row r="16" spans="2:59" s="53" customFormat="1" ht="97.5" customHeight="1" x14ac:dyDescent="0.25">
      <c r="B16" s="59"/>
      <c r="C16" s="61" t="s">
        <v>148</v>
      </c>
      <c r="D16" s="70" t="s">
        <v>149</v>
      </c>
      <c r="E16" s="61" t="s">
        <v>150</v>
      </c>
      <c r="F16" s="61" t="s">
        <v>83</v>
      </c>
      <c r="G16" s="199">
        <v>0</v>
      </c>
      <c r="H16" s="194">
        <v>1</v>
      </c>
      <c r="I16" s="61">
        <v>4599</v>
      </c>
      <c r="J16" s="81" t="s">
        <v>151</v>
      </c>
      <c r="K16" s="61">
        <v>4599029</v>
      </c>
      <c r="L16" s="61" t="s">
        <v>152</v>
      </c>
      <c r="M16" s="61">
        <v>459902903</v>
      </c>
      <c r="N16" s="61" t="s">
        <v>153</v>
      </c>
      <c r="O16" s="74"/>
      <c r="P16" s="74"/>
      <c r="Q16" s="74"/>
      <c r="R16" s="74"/>
      <c r="S16" s="74"/>
      <c r="T16" s="74"/>
      <c r="U16" s="74"/>
      <c r="V16" s="74"/>
      <c r="W16" s="74"/>
      <c r="X16" s="74"/>
      <c r="Y16" s="74"/>
      <c r="Z16" s="74"/>
      <c r="AA16" s="84"/>
      <c r="AB16" s="84"/>
      <c r="AC16" s="84"/>
      <c r="AD16" s="84"/>
      <c r="AE16" s="84"/>
      <c r="AF16" s="84"/>
      <c r="AG16" s="95"/>
      <c r="AH16" s="95"/>
      <c r="AI16" s="84"/>
      <c r="AJ16" s="96"/>
      <c r="AK16" s="105">
        <f>+AK17</f>
        <v>982500000</v>
      </c>
      <c r="AL16" s="98"/>
      <c r="AM16" s="99"/>
      <c r="AN16" s="99"/>
      <c r="AO16" s="113"/>
      <c r="AP16" s="148">
        <f>AP17</f>
        <v>982500000</v>
      </c>
      <c r="AQ16" s="115"/>
      <c r="AR16" s="124"/>
      <c r="AS16" s="116"/>
      <c r="AT16" s="116"/>
      <c r="AU16" s="116"/>
      <c r="AV16" s="116"/>
      <c r="AW16" s="116"/>
      <c r="AX16" s="116"/>
      <c r="AY16" s="116"/>
      <c r="AZ16" s="116"/>
      <c r="BA16" s="116"/>
      <c r="BB16" s="116"/>
      <c r="BC16" s="116"/>
      <c r="BD16" s="116"/>
      <c r="BE16" s="116"/>
      <c r="BF16" s="116" t="s">
        <v>103</v>
      </c>
      <c r="BG16" s="128"/>
    </row>
    <row r="17" spans="2:59" s="53" customFormat="1" ht="130.5" customHeight="1" x14ac:dyDescent="0.25">
      <c r="B17" s="59"/>
      <c r="C17" s="61"/>
      <c r="D17" s="141"/>
      <c r="E17" s="61"/>
      <c r="F17" s="61"/>
      <c r="G17" s="195"/>
      <c r="H17" s="194"/>
      <c r="I17" s="61"/>
      <c r="J17" s="81"/>
      <c r="K17" s="61"/>
      <c r="L17" s="61"/>
      <c r="M17" s="61"/>
      <c r="N17" s="61"/>
      <c r="O17" s="77"/>
      <c r="P17" s="77"/>
      <c r="Q17" s="77"/>
      <c r="R17" s="77"/>
      <c r="S17" s="77"/>
      <c r="T17" s="77"/>
      <c r="U17" s="77"/>
      <c r="V17" s="77"/>
      <c r="W17" s="77"/>
      <c r="X17" s="77"/>
      <c r="Y17" s="77"/>
      <c r="Z17" s="77"/>
      <c r="AA17" s="85"/>
      <c r="AB17" s="85"/>
      <c r="AC17" s="85"/>
      <c r="AD17" s="85"/>
      <c r="AE17" s="85"/>
      <c r="AF17" s="85"/>
      <c r="AG17" s="100"/>
      <c r="AH17" s="85"/>
      <c r="AI17" s="101"/>
      <c r="AJ17" s="102"/>
      <c r="AK17" s="102">
        <v>982500000</v>
      </c>
      <c r="AL17" s="68" t="s">
        <v>88</v>
      </c>
      <c r="AM17" s="103" t="s">
        <v>154</v>
      </c>
      <c r="AN17" s="103"/>
      <c r="AO17" s="149">
        <v>982500000</v>
      </c>
      <c r="AP17" s="149">
        <f>AK17</f>
        <v>982500000</v>
      </c>
      <c r="AQ17" s="184" t="s">
        <v>155</v>
      </c>
      <c r="AR17" s="119"/>
      <c r="AS17" s="77"/>
      <c r="AT17" s="77"/>
      <c r="AU17" s="77"/>
      <c r="AV17" s="77"/>
      <c r="AW17" s="77"/>
      <c r="AX17" s="77"/>
      <c r="AY17" s="77"/>
      <c r="AZ17" s="77"/>
      <c r="BA17" s="77"/>
      <c r="BB17" s="77"/>
      <c r="BC17" s="77"/>
      <c r="BD17" s="77"/>
      <c r="BE17" s="77"/>
      <c r="BF17" s="77"/>
      <c r="BG17" s="128"/>
    </row>
    <row r="18" spans="2:59" s="53" customFormat="1" ht="160.5" customHeight="1" x14ac:dyDescent="0.25">
      <c r="B18" s="59"/>
      <c r="C18" s="61" t="s">
        <v>156</v>
      </c>
      <c r="D18" s="71" t="s">
        <v>157</v>
      </c>
      <c r="E18" s="61" t="s">
        <v>158</v>
      </c>
      <c r="F18" s="67" t="s">
        <v>83</v>
      </c>
      <c r="G18" s="195">
        <v>0</v>
      </c>
      <c r="H18" s="194">
        <v>0.1</v>
      </c>
      <c r="I18" s="81">
        <v>4599</v>
      </c>
      <c r="J18" s="81" t="s">
        <v>151</v>
      </c>
      <c r="K18" s="81">
        <v>4599011</v>
      </c>
      <c r="L18" s="61" t="s">
        <v>159</v>
      </c>
      <c r="M18" s="61">
        <v>459901100</v>
      </c>
      <c r="N18" s="61" t="s">
        <v>159</v>
      </c>
      <c r="O18" s="74"/>
      <c r="P18" s="74"/>
      <c r="Q18" s="74"/>
      <c r="R18" s="74"/>
      <c r="S18" s="74"/>
      <c r="T18" s="74"/>
      <c r="U18" s="74"/>
      <c r="V18" s="74"/>
      <c r="W18" s="74"/>
      <c r="X18" s="74"/>
      <c r="Y18" s="74"/>
      <c r="Z18" s="74"/>
      <c r="AA18" s="84"/>
      <c r="AB18" s="84"/>
      <c r="AC18" s="84"/>
      <c r="AD18" s="84"/>
      <c r="AE18" s="84"/>
      <c r="AF18" s="84"/>
      <c r="AG18" s="95"/>
      <c r="AH18" s="95"/>
      <c r="AI18" s="84"/>
      <c r="AJ18" s="84"/>
      <c r="AK18" s="105">
        <f>AK19</f>
        <v>360000000</v>
      </c>
      <c r="AL18" s="98"/>
      <c r="AM18" s="99"/>
      <c r="AN18" s="99"/>
      <c r="AO18" s="113"/>
      <c r="AP18" s="148">
        <f>AP19</f>
        <v>360000000</v>
      </c>
      <c r="AQ18" s="151"/>
      <c r="AR18" s="204" t="s">
        <v>341</v>
      </c>
      <c r="AS18" s="116"/>
      <c r="AT18" s="116"/>
      <c r="AU18" s="116"/>
      <c r="AV18" s="116"/>
      <c r="AW18" s="116"/>
      <c r="AX18" s="116"/>
      <c r="AY18" s="116"/>
      <c r="AZ18" s="116"/>
      <c r="BA18" s="116"/>
      <c r="BB18" s="116"/>
      <c r="BC18" s="116"/>
      <c r="BD18" s="116"/>
      <c r="BE18" s="116"/>
      <c r="BF18" s="116" t="s">
        <v>103</v>
      </c>
      <c r="BG18" s="128"/>
    </row>
    <row r="19" spans="2:59" s="53" customFormat="1" ht="99" customHeight="1" x14ac:dyDescent="0.25">
      <c r="B19" s="59"/>
      <c r="C19" s="65"/>
      <c r="D19" s="65"/>
      <c r="E19" s="61"/>
      <c r="F19" s="65"/>
      <c r="G19" s="200"/>
      <c r="H19" s="202"/>
      <c r="I19" s="80"/>
      <c r="J19" s="80"/>
      <c r="K19" s="80"/>
      <c r="L19" s="80"/>
      <c r="M19" s="80"/>
      <c r="N19" s="80"/>
      <c r="O19" s="77"/>
      <c r="P19" s="77"/>
      <c r="Q19" s="77"/>
      <c r="R19" s="77"/>
      <c r="S19" s="77"/>
      <c r="T19" s="77"/>
      <c r="U19" s="77"/>
      <c r="V19" s="77"/>
      <c r="W19" s="77"/>
      <c r="X19" s="77"/>
      <c r="Y19" s="77"/>
      <c r="Z19" s="77"/>
      <c r="AA19" s="85"/>
      <c r="AB19" s="85"/>
      <c r="AC19" s="85"/>
      <c r="AD19" s="85"/>
      <c r="AE19" s="85"/>
      <c r="AF19" s="85"/>
      <c r="AG19" s="85"/>
      <c r="AH19" s="100"/>
      <c r="AI19" s="85"/>
      <c r="AJ19" s="101"/>
      <c r="AK19" s="102">
        <v>360000000</v>
      </c>
      <c r="AL19" s="68" t="s">
        <v>88</v>
      </c>
      <c r="AM19" s="103" t="s">
        <v>160</v>
      </c>
      <c r="AN19" s="103" t="s">
        <v>161</v>
      </c>
      <c r="AO19" s="117">
        <v>360000000</v>
      </c>
      <c r="AP19" s="118">
        <f>AO19</f>
        <v>360000000</v>
      </c>
      <c r="AQ19" s="185" t="s">
        <v>340</v>
      </c>
      <c r="AR19" s="186"/>
      <c r="AS19" s="77"/>
      <c r="AT19" s="77"/>
      <c r="AU19" s="77"/>
      <c r="AV19" s="77"/>
      <c r="AW19" s="77"/>
      <c r="AX19" s="77"/>
      <c r="AY19" s="77"/>
      <c r="AZ19" s="77"/>
      <c r="BA19" s="77"/>
      <c r="BB19" s="77"/>
      <c r="BC19" s="77"/>
      <c r="BD19" s="77"/>
      <c r="BE19" s="77"/>
      <c r="BF19" s="77"/>
      <c r="BG19" s="128"/>
    </row>
    <row r="20" spans="2:59" s="53" customFormat="1" ht="79.2" x14ac:dyDescent="0.25">
      <c r="B20" s="59"/>
      <c r="C20" s="61" t="s">
        <v>162</v>
      </c>
      <c r="D20" s="71" t="s">
        <v>163</v>
      </c>
      <c r="E20" s="61" t="s">
        <v>164</v>
      </c>
      <c r="F20" s="67" t="s">
        <v>83</v>
      </c>
      <c r="G20" s="195">
        <v>0</v>
      </c>
      <c r="H20" s="194">
        <v>0.25</v>
      </c>
      <c r="I20" s="81">
        <v>4599</v>
      </c>
      <c r="J20" s="81" t="s">
        <v>151</v>
      </c>
      <c r="K20" s="81">
        <v>4599028</v>
      </c>
      <c r="L20" s="61" t="s">
        <v>165</v>
      </c>
      <c r="M20" s="61">
        <v>459902800</v>
      </c>
      <c r="N20" s="61" t="s">
        <v>166</v>
      </c>
      <c r="O20" s="74"/>
      <c r="P20" s="74"/>
      <c r="Q20" s="74"/>
      <c r="R20" s="74"/>
      <c r="S20" s="74"/>
      <c r="T20" s="74"/>
      <c r="U20" s="74"/>
      <c r="V20" s="74"/>
      <c r="W20" s="74"/>
      <c r="X20" s="74"/>
      <c r="Y20" s="74"/>
      <c r="Z20" s="74"/>
      <c r="AA20" s="84"/>
      <c r="AB20" s="84"/>
      <c r="AC20" s="84"/>
      <c r="AD20" s="84"/>
      <c r="AE20" s="84"/>
      <c r="AF20" s="84"/>
      <c r="AG20" s="95"/>
      <c r="AH20" s="95"/>
      <c r="AI20" s="84"/>
      <c r="AJ20" s="84"/>
      <c r="AK20" s="105">
        <f>+AK21</f>
        <v>1390000000</v>
      </c>
      <c r="AL20" s="98"/>
      <c r="AM20" s="99"/>
      <c r="AN20" s="99"/>
      <c r="AO20" s="113"/>
      <c r="AP20" s="148">
        <f>SUM(AP21:AP21)</f>
        <v>1390000000</v>
      </c>
      <c r="AQ20" s="115"/>
      <c r="AR20" s="185" t="s">
        <v>339</v>
      </c>
      <c r="AS20" s="116"/>
      <c r="AT20" s="116"/>
      <c r="AU20" s="116"/>
      <c r="AV20" s="116"/>
      <c r="AW20" s="116"/>
      <c r="AX20" s="116"/>
      <c r="AY20" s="116"/>
      <c r="AZ20" s="116"/>
      <c r="BA20" s="116"/>
      <c r="BB20" s="116"/>
      <c r="BC20" s="116"/>
      <c r="BD20" s="116"/>
      <c r="BE20" s="116"/>
      <c r="BF20" s="116" t="s">
        <v>103</v>
      </c>
      <c r="BG20" s="128"/>
    </row>
    <row r="21" spans="2:59" s="53" customFormat="1" ht="145.19999999999999" x14ac:dyDescent="0.25">
      <c r="B21" s="59"/>
      <c r="C21" s="65"/>
      <c r="D21" s="65"/>
      <c r="E21" s="65"/>
      <c r="F21" s="65"/>
      <c r="G21" s="200"/>
      <c r="H21" s="202"/>
      <c r="I21" s="80"/>
      <c r="J21" s="80"/>
      <c r="K21" s="80"/>
      <c r="L21" s="80"/>
      <c r="M21" s="80"/>
      <c r="N21" s="80"/>
      <c r="O21" s="77"/>
      <c r="P21" s="77"/>
      <c r="Q21" s="77"/>
      <c r="R21" s="77"/>
      <c r="S21" s="77"/>
      <c r="T21" s="77"/>
      <c r="U21" s="77"/>
      <c r="V21" s="77"/>
      <c r="W21" s="77"/>
      <c r="X21" s="77"/>
      <c r="Y21" s="77"/>
      <c r="Z21" s="77"/>
      <c r="AA21" s="85"/>
      <c r="AB21" s="85"/>
      <c r="AC21" s="85"/>
      <c r="AD21" s="85"/>
      <c r="AE21" s="85"/>
      <c r="AF21" s="85"/>
      <c r="AG21" s="85"/>
      <c r="AH21" s="100"/>
      <c r="AI21" s="85"/>
      <c r="AJ21" s="101"/>
      <c r="AK21" s="102">
        <v>1390000000</v>
      </c>
      <c r="AL21" s="68" t="s">
        <v>88</v>
      </c>
      <c r="AM21" s="103" t="s">
        <v>167</v>
      </c>
      <c r="AN21" s="185" t="s">
        <v>162</v>
      </c>
      <c r="AO21" s="118">
        <v>1390000000</v>
      </c>
      <c r="AP21" s="118">
        <f>AO21</f>
        <v>1390000000</v>
      </c>
      <c r="AQ21" s="185" t="s">
        <v>168</v>
      </c>
      <c r="AR21" s="103"/>
      <c r="AS21" s="77"/>
      <c r="AT21" s="77"/>
      <c r="AU21" s="77"/>
      <c r="AV21" s="77"/>
      <c r="AW21" s="77"/>
      <c r="AX21" s="77"/>
      <c r="AY21" s="77"/>
      <c r="AZ21" s="77"/>
      <c r="BA21" s="77"/>
      <c r="BB21" s="77"/>
      <c r="BC21" s="77"/>
      <c r="BD21" s="77"/>
      <c r="BE21" s="77"/>
      <c r="BF21" s="77"/>
      <c r="BG21" s="128"/>
    </row>
    <row r="22" spans="2:59" s="53" customFormat="1" ht="55.2" x14ac:dyDescent="0.25">
      <c r="B22" s="59"/>
      <c r="C22" s="61" t="s">
        <v>169</v>
      </c>
      <c r="D22" s="71" t="s">
        <v>170</v>
      </c>
      <c r="E22" s="72" t="s">
        <v>171</v>
      </c>
      <c r="F22" s="67" t="s">
        <v>83</v>
      </c>
      <c r="G22" s="199">
        <v>0</v>
      </c>
      <c r="H22" s="194">
        <v>2000</v>
      </c>
      <c r="I22" s="81">
        <v>4599</v>
      </c>
      <c r="J22" s="81" t="s">
        <v>151</v>
      </c>
      <c r="K22" s="81">
        <v>4599017</v>
      </c>
      <c r="L22" s="81" t="s">
        <v>172</v>
      </c>
      <c r="M22" s="61">
        <v>459901707</v>
      </c>
      <c r="N22" s="81" t="s">
        <v>173</v>
      </c>
      <c r="O22" s="74"/>
      <c r="P22" s="74"/>
      <c r="Q22" s="74"/>
      <c r="R22" s="74"/>
      <c r="S22" s="74"/>
      <c r="T22" s="74"/>
      <c r="U22" s="74"/>
      <c r="V22" s="74"/>
      <c r="W22" s="74"/>
      <c r="X22" s="74"/>
      <c r="Y22" s="74"/>
      <c r="Z22" s="74"/>
      <c r="AA22" s="84"/>
      <c r="AB22" s="84"/>
      <c r="AC22" s="84"/>
      <c r="AD22" s="84"/>
      <c r="AE22" s="84"/>
      <c r="AF22" s="84"/>
      <c r="AG22" s="95"/>
      <c r="AH22" s="95"/>
      <c r="AI22" s="84"/>
      <c r="AJ22" s="84"/>
      <c r="AK22" s="105">
        <f>SUM(AK23:AK23)</f>
        <v>535500000</v>
      </c>
      <c r="AL22" s="98"/>
      <c r="AM22" s="99"/>
      <c r="AN22" s="99"/>
      <c r="AO22" s="113"/>
      <c r="AP22" s="148">
        <f>SUM(AP23:AP23)</f>
        <v>535500000</v>
      </c>
      <c r="AQ22" s="115"/>
      <c r="AR22" s="121"/>
      <c r="AS22" s="116"/>
      <c r="AT22" s="116"/>
      <c r="AU22" s="116"/>
      <c r="AV22" s="116"/>
      <c r="AW22" s="116"/>
      <c r="AX22" s="116"/>
      <c r="AY22" s="116"/>
      <c r="AZ22" s="116"/>
      <c r="BA22" s="116"/>
      <c r="BB22" s="116"/>
      <c r="BC22" s="116"/>
      <c r="BD22" s="116"/>
      <c r="BE22" s="116"/>
      <c r="BF22" s="116" t="s">
        <v>103</v>
      </c>
      <c r="BG22" s="128"/>
    </row>
    <row r="23" spans="2:59" s="53" customFormat="1" ht="180.75" customHeight="1" x14ac:dyDescent="0.25">
      <c r="B23" s="59"/>
      <c r="C23" s="65"/>
      <c r="D23" s="65"/>
      <c r="E23" s="65"/>
      <c r="F23" s="65"/>
      <c r="G23" s="200"/>
      <c r="H23" s="202"/>
      <c r="I23" s="80"/>
      <c r="J23" s="80"/>
      <c r="K23" s="80"/>
      <c r="L23" s="80"/>
      <c r="M23" s="80"/>
      <c r="N23" s="80"/>
      <c r="O23" s="77"/>
      <c r="P23" s="77"/>
      <c r="Q23" s="77"/>
      <c r="R23" s="77"/>
      <c r="S23" s="77"/>
      <c r="T23" s="77"/>
      <c r="U23" s="77"/>
      <c r="V23" s="77"/>
      <c r="W23" s="77"/>
      <c r="X23" s="77"/>
      <c r="Y23" s="77"/>
      <c r="Z23" s="77"/>
      <c r="AA23" s="85"/>
      <c r="AB23" s="85"/>
      <c r="AC23" s="85"/>
      <c r="AD23" s="85"/>
      <c r="AE23" s="85"/>
      <c r="AF23" s="85"/>
      <c r="AG23" s="85"/>
      <c r="AH23" s="100"/>
      <c r="AI23" s="85"/>
      <c r="AJ23" s="101"/>
      <c r="AK23" s="102">
        <f>AO23</f>
        <v>535500000</v>
      </c>
      <c r="AL23" s="68" t="s">
        <v>88</v>
      </c>
      <c r="AM23" s="144" t="s">
        <v>174</v>
      </c>
      <c r="AN23" s="103" t="s">
        <v>175</v>
      </c>
      <c r="AO23" s="117">
        <v>535500000</v>
      </c>
      <c r="AP23" s="117">
        <f>AO23</f>
        <v>535500000</v>
      </c>
      <c r="AQ23" s="103" t="s">
        <v>176</v>
      </c>
      <c r="AR23" s="68"/>
      <c r="AS23" s="77"/>
      <c r="AT23" s="77"/>
      <c r="AU23" s="77"/>
      <c r="AV23" s="77"/>
      <c r="AW23" s="77"/>
      <c r="AX23" s="77"/>
      <c r="AY23" s="77"/>
      <c r="AZ23" s="77"/>
      <c r="BA23" s="77"/>
      <c r="BB23" s="77"/>
      <c r="BC23" s="77"/>
      <c r="BD23" s="77"/>
      <c r="BE23" s="77"/>
      <c r="BF23" s="77"/>
      <c r="BG23" s="128"/>
    </row>
    <row r="24" spans="2:59" s="53" customFormat="1" ht="98.25" customHeight="1" x14ac:dyDescent="0.25">
      <c r="B24" s="59"/>
      <c r="C24" s="61" t="s">
        <v>177</v>
      </c>
      <c r="D24" s="71" t="s">
        <v>178</v>
      </c>
      <c r="E24" s="72" t="s">
        <v>179</v>
      </c>
      <c r="F24" s="67" t="s">
        <v>83</v>
      </c>
      <c r="G24" s="199">
        <v>0</v>
      </c>
      <c r="H24" s="194">
        <v>1</v>
      </c>
      <c r="I24" s="81">
        <v>4599</v>
      </c>
      <c r="J24" s="81" t="s">
        <v>151</v>
      </c>
      <c r="K24" s="81">
        <v>4599029</v>
      </c>
      <c r="L24" s="81" t="s">
        <v>152</v>
      </c>
      <c r="M24" s="61">
        <v>459902902</v>
      </c>
      <c r="N24" s="81" t="s">
        <v>180</v>
      </c>
      <c r="O24" s="74"/>
      <c r="P24" s="74"/>
      <c r="Q24" s="74"/>
      <c r="R24" s="74"/>
      <c r="S24" s="74"/>
      <c r="T24" s="74"/>
      <c r="U24" s="74"/>
      <c r="V24" s="74"/>
      <c r="W24" s="74"/>
      <c r="X24" s="74"/>
      <c r="Y24" s="74"/>
      <c r="Z24" s="74"/>
      <c r="AA24" s="84"/>
      <c r="AB24" s="84"/>
      <c r="AC24" s="84"/>
      <c r="AD24" s="84"/>
      <c r="AE24" s="84"/>
      <c r="AF24" s="84"/>
      <c r="AG24" s="95"/>
      <c r="AH24" s="95"/>
      <c r="AI24" s="84"/>
      <c r="AJ24" s="84"/>
      <c r="AK24" s="105">
        <f>AK25</f>
        <v>132000000</v>
      </c>
      <c r="AL24" s="98"/>
      <c r="AM24" s="99"/>
      <c r="AN24" s="99"/>
      <c r="AO24" s="113"/>
      <c r="AP24" s="148">
        <f>AP25</f>
        <v>132000000</v>
      </c>
      <c r="AQ24" s="115"/>
      <c r="AR24" s="68"/>
      <c r="AS24" s="116"/>
      <c r="AT24" s="116"/>
      <c r="AU24" s="116"/>
      <c r="AV24" s="116"/>
      <c r="AW24" s="116"/>
      <c r="AX24" s="116"/>
      <c r="AY24" s="116"/>
      <c r="AZ24" s="116"/>
      <c r="BA24" s="116"/>
      <c r="BB24" s="116"/>
      <c r="BC24" s="116"/>
      <c r="BD24" s="116"/>
      <c r="BE24" s="116"/>
      <c r="BF24" s="116" t="s">
        <v>103</v>
      </c>
      <c r="BG24" s="128"/>
    </row>
    <row r="25" spans="2:59" s="53" customFormat="1" ht="219" customHeight="1" x14ac:dyDescent="0.25">
      <c r="B25" s="59"/>
      <c r="C25" s="65"/>
      <c r="D25" s="65"/>
      <c r="E25" s="65"/>
      <c r="F25" s="65"/>
      <c r="G25" s="200"/>
      <c r="H25" s="202"/>
      <c r="I25" s="80"/>
      <c r="J25" s="80"/>
      <c r="K25" s="80"/>
      <c r="L25" s="80"/>
      <c r="N25" s="80"/>
      <c r="O25" s="80"/>
      <c r="P25" s="77"/>
      <c r="Q25" s="77"/>
      <c r="R25" s="77"/>
      <c r="S25" s="77"/>
      <c r="T25" s="77"/>
      <c r="U25" s="77"/>
      <c r="V25" s="77"/>
      <c r="W25" s="77"/>
      <c r="X25" s="77"/>
      <c r="Y25" s="77"/>
      <c r="Z25" s="77"/>
      <c r="AA25" s="85"/>
      <c r="AB25" s="85"/>
      <c r="AC25" s="85"/>
      <c r="AD25" s="85"/>
      <c r="AE25" s="85"/>
      <c r="AF25" s="85"/>
      <c r="AG25" s="85"/>
      <c r="AH25" s="100"/>
      <c r="AI25" s="85"/>
      <c r="AJ25" s="101"/>
      <c r="AK25" s="102">
        <v>132000000</v>
      </c>
      <c r="AL25" s="145" t="s">
        <v>88</v>
      </c>
      <c r="AM25" s="143" t="s">
        <v>181</v>
      </c>
      <c r="AN25" s="143" t="s">
        <v>182</v>
      </c>
      <c r="AO25" s="117">
        <v>132000000</v>
      </c>
      <c r="AP25" s="152">
        <f>AO25</f>
        <v>132000000</v>
      </c>
      <c r="AQ25" s="103" t="s">
        <v>183</v>
      </c>
      <c r="AR25" s="68"/>
      <c r="AS25" s="77"/>
      <c r="AT25" s="77"/>
      <c r="AU25" s="77"/>
      <c r="AV25" s="77"/>
      <c r="AW25" s="77"/>
      <c r="AX25" s="77"/>
      <c r="AY25" s="77"/>
      <c r="AZ25" s="77"/>
      <c r="BA25" s="77"/>
      <c r="BB25" s="77"/>
      <c r="BC25" s="77"/>
      <c r="BD25" s="77"/>
      <c r="BE25" s="77"/>
      <c r="BF25" s="77"/>
      <c r="BG25" s="128"/>
    </row>
    <row r="26" spans="2:59" s="53" customFormat="1" x14ac:dyDescent="0.25">
      <c r="B26" s="59"/>
      <c r="C26" s="65"/>
      <c r="D26" s="65"/>
      <c r="E26" s="65"/>
      <c r="F26" s="65"/>
      <c r="G26" s="200"/>
      <c r="H26" s="202"/>
      <c r="I26" s="80"/>
      <c r="J26" s="80"/>
      <c r="K26" s="80"/>
      <c r="L26" s="80"/>
      <c r="M26" s="80"/>
      <c r="N26" s="80"/>
      <c r="O26" s="77"/>
      <c r="P26" s="77"/>
      <c r="Q26" s="77"/>
      <c r="R26" s="77"/>
      <c r="S26" s="77"/>
      <c r="T26" s="77"/>
      <c r="U26" s="77"/>
      <c r="V26" s="77"/>
      <c r="W26" s="77"/>
      <c r="X26" s="77"/>
      <c r="Y26" s="77"/>
      <c r="Z26" s="77"/>
      <c r="AA26" s="131"/>
      <c r="AB26" s="131"/>
      <c r="AC26" s="131"/>
      <c r="AD26" s="131"/>
      <c r="AE26" s="131"/>
      <c r="AF26" s="131"/>
      <c r="AG26" s="131"/>
      <c r="AH26" s="132"/>
      <c r="AI26" s="131"/>
      <c r="AJ26" s="133"/>
      <c r="AK26" s="134"/>
      <c r="AL26" s="68"/>
      <c r="AM26" s="68"/>
      <c r="AN26" s="68"/>
      <c r="AO26" s="118"/>
      <c r="AP26" s="118"/>
      <c r="AQ26" s="68"/>
      <c r="AR26" s="68"/>
      <c r="AS26" s="77"/>
      <c r="AT26" s="77"/>
      <c r="AU26" s="77"/>
      <c r="AV26" s="77"/>
      <c r="AW26" s="77"/>
      <c r="AX26" s="77"/>
      <c r="AY26" s="77"/>
      <c r="AZ26" s="77"/>
      <c r="BA26" s="77"/>
      <c r="BB26" s="77"/>
      <c r="BC26" s="77"/>
      <c r="BD26" s="77"/>
      <c r="BE26" s="77"/>
      <c r="BF26" s="77"/>
      <c r="BG26" s="128"/>
    </row>
    <row r="27" spans="2:59" s="53" customFormat="1" x14ac:dyDescent="0.25">
      <c r="B27" s="129"/>
      <c r="C27" s="130"/>
      <c r="D27" s="130"/>
      <c r="E27" s="130"/>
      <c r="F27" s="130"/>
      <c r="G27" s="201"/>
      <c r="H27" s="201"/>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5"/>
      <c r="AL27" s="130"/>
      <c r="AM27" s="130"/>
      <c r="AN27" s="130"/>
      <c r="AO27" s="137"/>
      <c r="AP27" s="153"/>
      <c r="AQ27" s="130"/>
      <c r="AR27" s="130"/>
      <c r="AS27" s="130"/>
      <c r="AT27" s="130"/>
      <c r="AU27" s="130"/>
      <c r="AV27" s="130"/>
      <c r="AW27" s="130"/>
      <c r="AX27" s="130"/>
      <c r="AY27" s="130"/>
      <c r="AZ27" s="130"/>
      <c r="BA27" s="130"/>
      <c r="BB27" s="130"/>
      <c r="BC27" s="130"/>
      <c r="BD27" s="130"/>
      <c r="BE27" s="130"/>
      <c r="BF27" s="130"/>
      <c r="BG27" s="138"/>
    </row>
    <row r="28" spans="2:59" s="53" customFormat="1" x14ac:dyDescent="0.25">
      <c r="G28" s="196"/>
      <c r="H28" s="196"/>
      <c r="AK28" s="54"/>
      <c r="AO28" s="55"/>
      <c r="AP28" s="139"/>
    </row>
  </sheetData>
  <autoFilter ref="C12:BF25" xr:uid="{00000000-0009-0000-0000-000002000000}"/>
  <mergeCells count="67">
    <mergeCell ref="C8:D8"/>
    <mergeCell ref="E8:X8"/>
    <mergeCell ref="AA8:AE8"/>
    <mergeCell ref="AF8:AK8"/>
    <mergeCell ref="AN8:AR8"/>
    <mergeCell ref="C9:D9"/>
    <mergeCell ref="E9:X9"/>
    <mergeCell ref="AA9:AE9"/>
    <mergeCell ref="AF9:AK9"/>
    <mergeCell ref="C10:D10"/>
    <mergeCell ref="E10:X10"/>
    <mergeCell ref="AA10:AE10"/>
    <mergeCell ref="AF10:AK10"/>
    <mergeCell ref="AL15:AQ15"/>
    <mergeCell ref="H13:H14"/>
    <mergeCell ref="I12:I14"/>
    <mergeCell ref="J12:J14"/>
    <mergeCell ref="K12:K14"/>
    <mergeCell ref="L12:L14"/>
    <mergeCell ref="M12:M14"/>
    <mergeCell ref="N12:N14"/>
    <mergeCell ref="AA13:AA14"/>
    <mergeCell ref="AB13:AB14"/>
    <mergeCell ref="AC13:AC14"/>
    <mergeCell ref="AD13:AD14"/>
    <mergeCell ref="AE13:AE14"/>
    <mergeCell ref="AF13:AF14"/>
    <mergeCell ref="AG13:AG14"/>
    <mergeCell ref="AH13:AH14"/>
    <mergeCell ref="C12:C14"/>
    <mergeCell ref="D12:D14"/>
    <mergeCell ref="E13:E14"/>
    <mergeCell ref="F13:F14"/>
    <mergeCell ref="G13:G14"/>
    <mergeCell ref="E12:H12"/>
    <mergeCell ref="AK13:AK14"/>
    <mergeCell ref="AL12:AL14"/>
    <mergeCell ref="AA12:AK12"/>
    <mergeCell ref="AI13:AJ13"/>
    <mergeCell ref="AM12:AM14"/>
    <mergeCell ref="AO12:AO14"/>
    <mergeCell ref="AP12:AP14"/>
    <mergeCell ref="AY13:AY14"/>
    <mergeCell ref="AS12:BF12"/>
    <mergeCell ref="AZ13:AZ14"/>
    <mergeCell ref="AQ12:AQ14"/>
    <mergeCell ref="AR12:AR14"/>
    <mergeCell ref="AS13:AS14"/>
    <mergeCell ref="AT13:AT14"/>
    <mergeCell ref="AU13:AU14"/>
    <mergeCell ref="BF13:BF14"/>
    <mergeCell ref="B2:D5"/>
    <mergeCell ref="E2:AO5"/>
    <mergeCell ref="O12:Z13"/>
    <mergeCell ref="AP2:AQ3"/>
    <mergeCell ref="AR2:BG3"/>
    <mergeCell ref="AP4:AQ5"/>
    <mergeCell ref="AR4:BG5"/>
    <mergeCell ref="BA13:BA14"/>
    <mergeCell ref="BB13:BB14"/>
    <mergeCell ref="BC13:BC14"/>
    <mergeCell ref="BD13:BD14"/>
    <mergeCell ref="BE13:BE14"/>
    <mergeCell ref="AV13:AV14"/>
    <mergeCell ref="AW13:AW14"/>
    <mergeCell ref="AX13:AX14"/>
    <mergeCell ref="AN12:AN14"/>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V70"/>
  <sheetViews>
    <sheetView showGridLines="0" topLeftCell="A10" zoomScale="80" zoomScaleNormal="80" workbookViewId="0">
      <pane ySplit="5" topLeftCell="A18" activePane="bottomLeft" state="frozen"/>
      <selection pane="bottomLeft" activeCell="X20" sqref="X20"/>
    </sheetView>
  </sheetViews>
  <sheetFormatPr baseColWidth="10" defaultColWidth="10.6640625" defaultRowHeight="13.2" x14ac:dyDescent="0.25"/>
  <cols>
    <col min="1" max="2" width="2.6640625" style="53" customWidth="1"/>
    <col min="3" max="3" width="14.44140625" style="53" customWidth="1"/>
    <col min="4" max="4" width="14" style="53" customWidth="1"/>
    <col min="5" max="5" width="18.109375" style="53" customWidth="1"/>
    <col min="6" max="6" width="12.6640625" style="53" customWidth="1"/>
    <col min="7" max="7" width="5.6640625" style="53" customWidth="1"/>
    <col min="8" max="8" width="6.109375" style="53" customWidth="1"/>
    <col min="9" max="9" width="8.44140625" style="53" customWidth="1"/>
    <col min="10" max="10" width="14.88671875" style="53" customWidth="1"/>
    <col min="11" max="11" width="10.33203125" style="53" customWidth="1"/>
    <col min="12" max="12" width="18.44140625" style="53" customWidth="1"/>
    <col min="13" max="13" width="10.33203125" style="53" customWidth="1"/>
    <col min="14" max="14" width="10.6640625" style="53" customWidth="1"/>
    <col min="15" max="15" width="1.6640625" style="53" customWidth="1"/>
    <col min="16" max="16" width="1.44140625" style="53" customWidth="1"/>
    <col min="17" max="18" width="2.109375" style="53" customWidth="1"/>
    <col min="19" max="19" width="2.44140625" style="53" customWidth="1"/>
    <col min="20" max="21" width="2" style="53" customWidth="1"/>
    <col min="22" max="22" width="2.33203125" style="53" customWidth="1"/>
    <col min="23" max="24" width="1.6640625" style="53" customWidth="1"/>
    <col min="25" max="25" width="2" style="53" customWidth="1"/>
    <col min="26" max="26" width="1.6640625" style="53" customWidth="1"/>
    <col min="27" max="27" width="5.109375" style="53" customWidth="1"/>
    <col min="28" max="28" width="4.88671875" style="53" customWidth="1"/>
    <col min="29" max="30" width="5" style="53" customWidth="1"/>
    <col min="31" max="31" width="7.88671875" style="53" customWidth="1"/>
    <col min="32" max="32" width="5.33203125" style="53" customWidth="1"/>
    <col min="33" max="33" width="7.6640625" style="53" customWidth="1"/>
    <col min="34" max="34" width="5.33203125" style="53" customWidth="1"/>
    <col min="35" max="35" width="6.44140625" style="53" customWidth="1"/>
    <col min="36" max="36" width="8.21875" style="53" customWidth="1"/>
    <col min="37" max="37" width="7.109375" style="54" customWidth="1"/>
    <col min="38" max="38" width="7.88671875" style="53" customWidth="1"/>
    <col min="39" max="39" width="27.44140625" style="53" customWidth="1"/>
    <col min="40" max="40" width="20.33203125" style="53" customWidth="1"/>
    <col min="41" max="41" width="18.44140625" style="55" customWidth="1"/>
    <col min="42" max="42" width="17.88671875" style="55" customWidth="1"/>
    <col min="43" max="43" width="20.88671875" style="53" customWidth="1"/>
    <col min="44" max="44" width="20.109375" style="53" customWidth="1"/>
    <col min="45" max="45" width="4.88671875" style="53" customWidth="1"/>
    <col min="46" max="46" width="5.44140625" style="53" customWidth="1"/>
    <col min="47" max="47" width="3.88671875" style="53" customWidth="1"/>
    <col min="48" max="48" width="4.33203125" style="53" customWidth="1"/>
    <col min="49" max="50" width="4" style="53" customWidth="1"/>
    <col min="51" max="51" width="6" style="53" customWidth="1"/>
    <col min="52" max="52" width="4.44140625" style="53" customWidth="1"/>
    <col min="53" max="53" width="3.88671875" style="53" customWidth="1"/>
    <col min="54" max="57" width="4.44140625" style="53" customWidth="1"/>
    <col min="58" max="58" width="16.44140625" style="53" customWidth="1"/>
    <col min="59" max="59" width="1.44140625" style="53" customWidth="1"/>
    <col min="60" max="74" width="11.44140625" style="53" customWidth="1"/>
    <col min="75" max="16384" width="10.6640625" style="56"/>
  </cols>
  <sheetData>
    <row r="2" spans="2:59" s="53" customFormat="1" ht="27" customHeight="1" x14ac:dyDescent="0.25">
      <c r="B2" s="205" t="s">
        <v>0</v>
      </c>
      <c r="C2" s="206"/>
      <c r="D2" s="207"/>
      <c r="E2" s="214" t="s">
        <v>1</v>
      </c>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21" t="s">
        <v>2</v>
      </c>
      <c r="AQ2" s="222"/>
      <c r="AR2" s="225" t="s">
        <v>3</v>
      </c>
      <c r="AS2" s="226"/>
      <c r="AT2" s="226"/>
      <c r="AU2" s="226"/>
      <c r="AV2" s="226"/>
      <c r="AW2" s="226"/>
      <c r="AX2" s="226"/>
      <c r="AY2" s="226"/>
      <c r="AZ2" s="226"/>
      <c r="BA2" s="226"/>
      <c r="BB2" s="226"/>
      <c r="BC2" s="226"/>
      <c r="BD2" s="226"/>
      <c r="BE2" s="226"/>
      <c r="BF2" s="226"/>
      <c r="BG2" s="227"/>
    </row>
    <row r="3" spans="2:59" s="53" customFormat="1" ht="27" customHeight="1" x14ac:dyDescent="0.25">
      <c r="B3" s="208"/>
      <c r="C3" s="209"/>
      <c r="D3" s="210"/>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23"/>
      <c r="AQ3" s="224"/>
      <c r="AR3" s="228"/>
      <c r="AS3" s="229"/>
      <c r="AT3" s="229"/>
      <c r="AU3" s="229"/>
      <c r="AV3" s="229"/>
      <c r="AW3" s="229"/>
      <c r="AX3" s="229"/>
      <c r="AY3" s="229"/>
      <c r="AZ3" s="229"/>
      <c r="BA3" s="229"/>
      <c r="BB3" s="229"/>
      <c r="BC3" s="229"/>
      <c r="BD3" s="229"/>
      <c r="BE3" s="229"/>
      <c r="BF3" s="229"/>
      <c r="BG3" s="230"/>
    </row>
    <row r="4" spans="2:59" s="53" customFormat="1" ht="48.6" customHeight="1" x14ac:dyDescent="0.25">
      <c r="B4" s="208"/>
      <c r="C4" s="209"/>
      <c r="D4" s="210"/>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31" t="s">
        <v>4</v>
      </c>
      <c r="AQ4" s="232"/>
      <c r="AR4" s="235">
        <v>45442</v>
      </c>
      <c r="AS4" s="236"/>
      <c r="AT4" s="236"/>
      <c r="AU4" s="236"/>
      <c r="AV4" s="236"/>
      <c r="AW4" s="236"/>
      <c r="AX4" s="236"/>
      <c r="AY4" s="236"/>
      <c r="AZ4" s="236"/>
      <c r="BA4" s="236"/>
      <c r="BB4" s="236"/>
      <c r="BC4" s="236"/>
      <c r="BD4" s="236"/>
      <c r="BE4" s="236"/>
      <c r="BF4" s="236"/>
      <c r="BG4" s="237"/>
    </row>
    <row r="5" spans="2:59" s="53" customFormat="1" ht="27" hidden="1" customHeight="1" x14ac:dyDescent="0.25">
      <c r="B5" s="211"/>
      <c r="C5" s="212"/>
      <c r="D5" s="213"/>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c r="AK5" s="214"/>
      <c r="AL5" s="214"/>
      <c r="AM5" s="214"/>
      <c r="AN5" s="214"/>
      <c r="AO5" s="214"/>
      <c r="AP5" s="233"/>
      <c r="AQ5" s="234"/>
      <c r="AR5" s="238"/>
      <c r="AS5" s="239"/>
      <c r="AT5" s="239"/>
      <c r="AU5" s="239"/>
      <c r="AV5" s="239"/>
      <c r="AW5" s="239"/>
      <c r="AX5" s="239"/>
      <c r="AY5" s="239"/>
      <c r="AZ5" s="239"/>
      <c r="BA5" s="239"/>
      <c r="BB5" s="239"/>
      <c r="BC5" s="239"/>
      <c r="BD5" s="239"/>
      <c r="BE5" s="239"/>
      <c r="BF5" s="239"/>
      <c r="BG5" s="240"/>
    </row>
    <row r="6" spans="2:59" s="53" customFormat="1" ht="13.8" hidden="1" x14ac:dyDescent="0.25">
      <c r="AK6" s="54"/>
      <c r="AO6" s="55"/>
      <c r="AP6" s="110"/>
      <c r="BF6" s="125" t="s">
        <v>5</v>
      </c>
      <c r="BG6" s="126"/>
    </row>
    <row r="7" spans="2:59" s="53" customFormat="1" ht="15.6" customHeight="1" x14ac:dyDescent="0.25">
      <c r="B7" s="57"/>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86"/>
      <c r="AL7" s="58"/>
      <c r="AM7" s="58"/>
      <c r="AN7" s="58"/>
      <c r="AO7" s="111"/>
      <c r="AP7" s="111"/>
      <c r="AQ7" s="58"/>
      <c r="AR7" s="58"/>
      <c r="AS7" s="58"/>
      <c r="AT7" s="58"/>
      <c r="AU7" s="58"/>
      <c r="AV7" s="58"/>
      <c r="AW7" s="58"/>
      <c r="AX7" s="58"/>
      <c r="AY7" s="58"/>
      <c r="AZ7" s="58"/>
      <c r="BA7" s="58"/>
      <c r="BB7" s="58"/>
      <c r="BC7" s="58"/>
      <c r="BD7" s="58"/>
      <c r="BE7" s="58"/>
      <c r="BF7" s="58"/>
      <c r="BG7" s="127"/>
    </row>
    <row r="8" spans="2:59" s="53" customFormat="1" ht="18" customHeight="1" x14ac:dyDescent="0.25">
      <c r="B8" s="59"/>
      <c r="C8" s="286" t="s">
        <v>6</v>
      </c>
      <c r="D8" s="286"/>
      <c r="E8" s="287" t="s">
        <v>7</v>
      </c>
      <c r="F8" s="287"/>
      <c r="G8" s="287"/>
      <c r="H8" s="287"/>
      <c r="I8" s="287"/>
      <c r="J8" s="287"/>
      <c r="K8" s="287"/>
      <c r="L8" s="287"/>
      <c r="M8" s="287"/>
      <c r="N8" s="287"/>
      <c r="O8" s="287"/>
      <c r="P8" s="287"/>
      <c r="Q8" s="287"/>
      <c r="R8" s="287"/>
      <c r="S8" s="287"/>
      <c r="T8" s="287"/>
      <c r="U8" s="287"/>
      <c r="V8" s="287"/>
      <c r="W8" s="287"/>
      <c r="X8" s="287"/>
      <c r="Y8" s="56"/>
      <c r="Z8" s="56"/>
      <c r="AA8" s="286" t="s">
        <v>8</v>
      </c>
      <c r="AB8" s="286"/>
      <c r="AC8" s="286"/>
      <c r="AD8" s="286"/>
      <c r="AE8" s="286"/>
      <c r="AF8" s="287"/>
      <c r="AG8" s="287"/>
      <c r="AH8" s="287"/>
      <c r="AI8" s="287"/>
      <c r="AJ8" s="287"/>
      <c r="AK8" s="287"/>
      <c r="AM8" s="87" t="s">
        <v>10</v>
      </c>
      <c r="AN8" s="288">
        <v>2024</v>
      </c>
      <c r="AO8" s="288"/>
      <c r="AP8" s="288"/>
      <c r="AQ8" s="288"/>
      <c r="AR8" s="288"/>
      <c r="AS8" s="60"/>
      <c r="AT8" s="60"/>
      <c r="AU8" s="60"/>
      <c r="AV8" s="60"/>
      <c r="AW8" s="60"/>
      <c r="AX8" s="60"/>
      <c r="AY8" s="60"/>
      <c r="AZ8" s="60"/>
      <c r="BA8" s="60"/>
      <c r="BB8" s="60"/>
      <c r="BC8" s="60"/>
      <c r="BD8" s="60"/>
      <c r="BE8" s="60"/>
      <c r="BF8" s="60"/>
      <c r="BG8" s="128"/>
    </row>
    <row r="9" spans="2:59" s="53" customFormat="1" ht="16.2" customHeight="1" x14ac:dyDescent="0.25">
      <c r="B9" s="59"/>
      <c r="C9" s="277" t="s">
        <v>11</v>
      </c>
      <c r="D9" s="278"/>
      <c r="E9" s="279"/>
      <c r="F9" s="280"/>
      <c r="G9" s="280"/>
      <c r="H9" s="280"/>
      <c r="I9" s="280"/>
      <c r="J9" s="280"/>
      <c r="K9" s="280"/>
      <c r="L9" s="280"/>
      <c r="M9" s="280"/>
      <c r="N9" s="280"/>
      <c r="O9" s="280"/>
      <c r="P9" s="280"/>
      <c r="Q9" s="280"/>
      <c r="R9" s="280"/>
      <c r="S9" s="280"/>
      <c r="T9" s="280"/>
      <c r="U9" s="280"/>
      <c r="V9" s="280"/>
      <c r="W9" s="280"/>
      <c r="X9" s="281"/>
      <c r="Y9" s="56"/>
      <c r="Z9" s="56"/>
      <c r="AA9" s="277" t="s">
        <v>13</v>
      </c>
      <c r="AB9" s="282"/>
      <c r="AC9" s="282"/>
      <c r="AD9" s="282"/>
      <c r="AE9" s="278"/>
      <c r="AF9" s="283" t="s">
        <v>14</v>
      </c>
      <c r="AG9" s="284"/>
      <c r="AH9" s="284"/>
      <c r="AI9" s="284"/>
      <c r="AJ9" s="284"/>
      <c r="AK9" s="285"/>
      <c r="AL9" s="56"/>
      <c r="AM9" s="56"/>
      <c r="AN9" s="56"/>
      <c r="AO9" s="55"/>
      <c r="AP9" s="55"/>
      <c r="BG9" s="128"/>
    </row>
    <row r="10" spans="2:59" s="53" customFormat="1" ht="19.95" customHeight="1" x14ac:dyDescent="0.25">
      <c r="B10" s="59"/>
      <c r="C10" s="277" t="s">
        <v>15</v>
      </c>
      <c r="D10" s="278"/>
      <c r="E10" s="279" t="s">
        <v>16</v>
      </c>
      <c r="F10" s="280"/>
      <c r="G10" s="280"/>
      <c r="H10" s="280"/>
      <c r="I10" s="280"/>
      <c r="J10" s="280"/>
      <c r="K10" s="280"/>
      <c r="L10" s="280"/>
      <c r="M10" s="280"/>
      <c r="N10" s="280"/>
      <c r="O10" s="280"/>
      <c r="P10" s="280"/>
      <c r="Q10" s="280"/>
      <c r="R10" s="280"/>
      <c r="S10" s="280"/>
      <c r="T10" s="280"/>
      <c r="U10" s="280"/>
      <c r="V10" s="280"/>
      <c r="W10" s="280"/>
      <c r="X10" s="281"/>
      <c r="Y10" s="56"/>
      <c r="Z10" s="56"/>
      <c r="AA10" s="277" t="s">
        <v>17</v>
      </c>
      <c r="AB10" s="282"/>
      <c r="AC10" s="282"/>
      <c r="AD10" s="282"/>
      <c r="AE10" s="278"/>
      <c r="AF10" s="279" t="s">
        <v>18</v>
      </c>
      <c r="AG10" s="280"/>
      <c r="AH10" s="280"/>
      <c r="AI10" s="280"/>
      <c r="AJ10" s="280"/>
      <c r="AK10" s="281"/>
      <c r="AL10" s="56"/>
      <c r="AM10" s="56"/>
      <c r="AN10" s="56"/>
      <c r="AO10" s="55"/>
      <c r="AP10" s="55"/>
      <c r="BG10" s="128"/>
    </row>
    <row r="11" spans="2:59" s="53" customFormat="1" x14ac:dyDescent="0.25">
      <c r="B11" s="59"/>
      <c r="C11" s="60"/>
      <c r="D11" s="60"/>
      <c r="E11" s="60"/>
      <c r="F11" s="60"/>
      <c r="G11" s="60"/>
      <c r="H11" s="60"/>
      <c r="I11" s="60"/>
      <c r="J11" s="60"/>
      <c r="K11" s="60"/>
      <c r="L11" s="60"/>
      <c r="M11" s="60"/>
      <c r="N11" s="60"/>
      <c r="O11" s="60"/>
      <c r="P11" s="60"/>
      <c r="Q11" s="60"/>
      <c r="R11" s="60"/>
      <c r="S11" s="60"/>
      <c r="T11" s="60"/>
      <c r="U11" s="60"/>
      <c r="V11" s="60"/>
      <c r="W11" s="60"/>
      <c r="X11" s="60"/>
      <c r="Y11" s="56"/>
      <c r="Z11" s="56"/>
      <c r="AA11" s="60"/>
      <c r="AB11" s="60"/>
      <c r="AC11" s="60"/>
      <c r="AD11" s="60"/>
      <c r="AE11" s="60"/>
      <c r="AF11" s="60"/>
      <c r="AG11" s="60"/>
      <c r="AH11" s="60"/>
      <c r="AI11" s="60"/>
      <c r="AJ11" s="60"/>
      <c r="AK11" s="88"/>
      <c r="AL11" s="56"/>
      <c r="AM11" s="56"/>
      <c r="AN11" s="56"/>
      <c r="AO11" s="55"/>
      <c r="AP11" s="55"/>
      <c r="BG11" s="128"/>
    </row>
    <row r="12" spans="2:59" s="53" customFormat="1" ht="38.4" customHeight="1" x14ac:dyDescent="0.25">
      <c r="B12" s="59"/>
      <c r="C12" s="266" t="s">
        <v>19</v>
      </c>
      <c r="D12" s="266" t="s">
        <v>20</v>
      </c>
      <c r="E12" s="269" t="s">
        <v>21</v>
      </c>
      <c r="F12" s="270"/>
      <c r="G12" s="270"/>
      <c r="H12" s="271"/>
      <c r="I12" s="252" t="s">
        <v>22</v>
      </c>
      <c r="J12" s="252" t="s">
        <v>23</v>
      </c>
      <c r="K12" s="252" t="s">
        <v>24</v>
      </c>
      <c r="L12" s="252" t="s">
        <v>25</v>
      </c>
      <c r="M12" s="252" t="s">
        <v>26</v>
      </c>
      <c r="N12" s="252" t="s">
        <v>27</v>
      </c>
      <c r="O12" s="215" t="s">
        <v>28</v>
      </c>
      <c r="P12" s="216"/>
      <c r="Q12" s="216"/>
      <c r="R12" s="216"/>
      <c r="S12" s="216"/>
      <c r="T12" s="216"/>
      <c r="U12" s="216"/>
      <c r="V12" s="216"/>
      <c r="W12" s="216"/>
      <c r="X12" s="216"/>
      <c r="Y12" s="216"/>
      <c r="Z12" s="217"/>
      <c r="AA12" s="261" t="s">
        <v>29</v>
      </c>
      <c r="AB12" s="262"/>
      <c r="AC12" s="262"/>
      <c r="AD12" s="262"/>
      <c r="AE12" s="262"/>
      <c r="AF12" s="262"/>
      <c r="AG12" s="262"/>
      <c r="AH12" s="262"/>
      <c r="AI12" s="262"/>
      <c r="AJ12" s="262"/>
      <c r="AK12" s="263"/>
      <c r="AL12" s="252" t="s">
        <v>30</v>
      </c>
      <c r="AM12" s="243" t="s">
        <v>31</v>
      </c>
      <c r="AN12" s="243" t="s">
        <v>32</v>
      </c>
      <c r="AO12" s="246" t="s">
        <v>33</v>
      </c>
      <c r="AP12" s="246" t="s">
        <v>34</v>
      </c>
      <c r="AQ12" s="252" t="s">
        <v>35</v>
      </c>
      <c r="AR12" s="252" t="s">
        <v>36</v>
      </c>
      <c r="AS12" s="249" t="s">
        <v>37</v>
      </c>
      <c r="AT12" s="250"/>
      <c r="AU12" s="250"/>
      <c r="AV12" s="250"/>
      <c r="AW12" s="250"/>
      <c r="AX12" s="250"/>
      <c r="AY12" s="250"/>
      <c r="AZ12" s="250"/>
      <c r="BA12" s="250"/>
      <c r="BB12" s="250"/>
      <c r="BC12" s="250"/>
      <c r="BD12" s="250"/>
      <c r="BE12" s="250"/>
      <c r="BF12" s="251"/>
      <c r="BG12" s="128"/>
    </row>
    <row r="13" spans="2:59" s="53" customFormat="1" ht="38.4" customHeight="1" x14ac:dyDescent="0.25">
      <c r="B13" s="59"/>
      <c r="C13" s="266"/>
      <c r="D13" s="266"/>
      <c r="E13" s="252" t="s">
        <v>38</v>
      </c>
      <c r="F13" s="252" t="s">
        <v>39</v>
      </c>
      <c r="G13" s="252" t="s">
        <v>40</v>
      </c>
      <c r="H13" s="252" t="s">
        <v>41</v>
      </c>
      <c r="I13" s="274"/>
      <c r="J13" s="274"/>
      <c r="K13" s="274"/>
      <c r="L13" s="274"/>
      <c r="M13" s="274"/>
      <c r="N13" s="274"/>
      <c r="O13" s="218"/>
      <c r="P13" s="219"/>
      <c r="Q13" s="219"/>
      <c r="R13" s="219"/>
      <c r="S13" s="219"/>
      <c r="T13" s="219"/>
      <c r="U13" s="219"/>
      <c r="V13" s="219"/>
      <c r="W13" s="219"/>
      <c r="X13" s="219"/>
      <c r="Y13" s="219"/>
      <c r="Z13" s="220"/>
      <c r="AA13" s="275" t="s">
        <v>42</v>
      </c>
      <c r="AB13" s="275" t="s">
        <v>43</v>
      </c>
      <c r="AC13" s="275" t="s">
        <v>44</v>
      </c>
      <c r="AD13" s="275" t="s">
        <v>45</v>
      </c>
      <c r="AE13" s="275" t="s">
        <v>46</v>
      </c>
      <c r="AF13" s="275" t="s">
        <v>47</v>
      </c>
      <c r="AG13" s="276" t="s">
        <v>48</v>
      </c>
      <c r="AH13" s="275" t="s">
        <v>49</v>
      </c>
      <c r="AI13" s="264" t="s">
        <v>50</v>
      </c>
      <c r="AJ13" s="265"/>
      <c r="AK13" s="257" t="s">
        <v>51</v>
      </c>
      <c r="AL13" s="259"/>
      <c r="AM13" s="244"/>
      <c r="AN13" s="244"/>
      <c r="AO13" s="247"/>
      <c r="AP13" s="247"/>
      <c r="AQ13" s="253"/>
      <c r="AR13" s="253"/>
      <c r="AS13" s="241" t="s">
        <v>52</v>
      </c>
      <c r="AT13" s="241" t="s">
        <v>53</v>
      </c>
      <c r="AU13" s="241" t="s">
        <v>54</v>
      </c>
      <c r="AV13" s="241" t="s">
        <v>55</v>
      </c>
      <c r="AW13" s="241" t="s">
        <v>56</v>
      </c>
      <c r="AX13" s="241" t="s">
        <v>57</v>
      </c>
      <c r="AY13" s="241" t="s">
        <v>58</v>
      </c>
      <c r="AZ13" s="241" t="s">
        <v>59</v>
      </c>
      <c r="BA13" s="241" t="s">
        <v>60</v>
      </c>
      <c r="BB13" s="241" t="s">
        <v>61</v>
      </c>
      <c r="BC13" s="241" t="s">
        <v>62</v>
      </c>
      <c r="BD13" s="241" t="s">
        <v>63</v>
      </c>
      <c r="BE13" s="241" t="s">
        <v>64</v>
      </c>
      <c r="BF13" s="255" t="s">
        <v>65</v>
      </c>
      <c r="BG13" s="128"/>
    </row>
    <row r="14" spans="2:59" s="53" customFormat="1" ht="34.950000000000003" customHeight="1" x14ac:dyDescent="0.25">
      <c r="B14" s="59"/>
      <c r="C14" s="267"/>
      <c r="D14" s="267"/>
      <c r="E14" s="260"/>
      <c r="F14" s="268"/>
      <c r="G14" s="268"/>
      <c r="H14" s="260"/>
      <c r="I14" s="268"/>
      <c r="J14" s="268"/>
      <c r="K14" s="268"/>
      <c r="L14" s="268"/>
      <c r="M14" s="268"/>
      <c r="N14" s="268"/>
      <c r="O14" s="73" t="s">
        <v>66</v>
      </c>
      <c r="P14" s="73" t="s">
        <v>67</v>
      </c>
      <c r="Q14" s="73" t="s">
        <v>68</v>
      </c>
      <c r="R14" s="73" t="s">
        <v>69</v>
      </c>
      <c r="S14" s="73" t="s">
        <v>68</v>
      </c>
      <c r="T14" s="73" t="s">
        <v>70</v>
      </c>
      <c r="U14" s="73" t="s">
        <v>70</v>
      </c>
      <c r="V14" s="73" t="s">
        <v>69</v>
      </c>
      <c r="W14" s="73" t="s">
        <v>71</v>
      </c>
      <c r="X14" s="73" t="s">
        <v>72</v>
      </c>
      <c r="Y14" s="73" t="s">
        <v>73</v>
      </c>
      <c r="Z14" s="73" t="s">
        <v>74</v>
      </c>
      <c r="AA14" s="275"/>
      <c r="AB14" s="275"/>
      <c r="AC14" s="275"/>
      <c r="AD14" s="275"/>
      <c r="AE14" s="275"/>
      <c r="AF14" s="275"/>
      <c r="AG14" s="275"/>
      <c r="AH14" s="275"/>
      <c r="AI14" s="89" t="s">
        <v>75</v>
      </c>
      <c r="AJ14" s="89" t="s">
        <v>76</v>
      </c>
      <c r="AK14" s="258" t="s">
        <v>76</v>
      </c>
      <c r="AL14" s="260"/>
      <c r="AM14" s="245"/>
      <c r="AN14" s="245"/>
      <c r="AO14" s="248"/>
      <c r="AP14" s="248"/>
      <c r="AQ14" s="254"/>
      <c r="AR14" s="254"/>
      <c r="AS14" s="242"/>
      <c r="AT14" s="242"/>
      <c r="AU14" s="242"/>
      <c r="AV14" s="242"/>
      <c r="AW14" s="242"/>
      <c r="AX14" s="242"/>
      <c r="AY14" s="242"/>
      <c r="AZ14" s="242"/>
      <c r="BA14" s="242"/>
      <c r="BB14" s="242"/>
      <c r="BC14" s="242"/>
      <c r="BD14" s="242"/>
      <c r="BE14" s="242"/>
      <c r="BF14" s="256"/>
      <c r="BG14" s="128"/>
    </row>
    <row r="15" spans="2:59" s="53" customFormat="1" ht="72.599999999999994" customHeight="1" x14ac:dyDescent="0.25">
      <c r="B15" s="59"/>
      <c r="C15" s="61" t="s">
        <v>184</v>
      </c>
      <c r="D15" s="62" t="s">
        <v>78</v>
      </c>
      <c r="E15" s="61" t="s">
        <v>79</v>
      </c>
      <c r="F15" s="63"/>
      <c r="G15" s="64">
        <v>2500</v>
      </c>
      <c r="H15" s="61">
        <v>10000</v>
      </c>
      <c r="I15" s="63"/>
      <c r="J15" s="63"/>
      <c r="K15" s="63"/>
      <c r="L15" s="63"/>
      <c r="M15" s="63"/>
      <c r="N15" s="63"/>
      <c r="O15" s="74"/>
      <c r="P15" s="74"/>
      <c r="Q15" s="74"/>
      <c r="R15" s="74"/>
      <c r="S15" s="74"/>
      <c r="T15" s="74"/>
      <c r="U15" s="74"/>
      <c r="V15" s="74"/>
      <c r="W15" s="74"/>
      <c r="X15" s="74"/>
      <c r="Y15" s="74"/>
      <c r="Z15" s="74"/>
      <c r="AA15" s="83"/>
      <c r="AB15" s="83"/>
      <c r="AC15" s="83"/>
      <c r="AD15" s="83"/>
      <c r="AE15" s="83"/>
      <c r="AF15" s="83"/>
      <c r="AG15" s="90"/>
      <c r="AH15" s="91"/>
      <c r="AI15" s="83"/>
      <c r="AJ15" s="92"/>
      <c r="AK15" s="93">
        <f>AK16</f>
        <v>300000000</v>
      </c>
      <c r="AL15" s="272"/>
      <c r="AM15" s="272"/>
      <c r="AN15" s="272"/>
      <c r="AO15" s="272"/>
      <c r="AP15" s="272"/>
      <c r="AQ15" s="273"/>
      <c r="AR15" s="68"/>
      <c r="AS15" s="78"/>
      <c r="AT15" s="78"/>
      <c r="AU15" s="78"/>
      <c r="AV15" s="78"/>
      <c r="AW15" s="78"/>
      <c r="AX15" s="78"/>
      <c r="AY15" s="78"/>
      <c r="AZ15" s="78"/>
      <c r="BA15" s="78"/>
      <c r="BB15" s="78"/>
      <c r="BC15" s="78"/>
      <c r="BD15" s="78"/>
      <c r="BE15" s="78"/>
      <c r="BF15" s="78"/>
      <c r="BG15" s="128"/>
    </row>
    <row r="16" spans="2:59" s="53" customFormat="1" ht="61.95" customHeight="1" x14ac:dyDescent="0.25">
      <c r="B16" s="59"/>
      <c r="C16" s="61" t="s">
        <v>80</v>
      </c>
      <c r="D16" s="62" t="s">
        <v>81</v>
      </c>
      <c r="E16" s="61" t="s">
        <v>82</v>
      </c>
      <c r="F16" s="65" t="s">
        <v>83</v>
      </c>
      <c r="G16" s="66">
        <v>1</v>
      </c>
      <c r="H16" s="67">
        <v>1</v>
      </c>
      <c r="I16" s="67">
        <v>2409</v>
      </c>
      <c r="J16" s="66" t="s">
        <v>84</v>
      </c>
      <c r="K16" s="67">
        <v>2409002</v>
      </c>
      <c r="L16" s="61" t="s">
        <v>85</v>
      </c>
      <c r="M16" s="67">
        <v>240900200</v>
      </c>
      <c r="N16" s="61" t="s">
        <v>86</v>
      </c>
      <c r="O16" s="74"/>
      <c r="P16" s="74"/>
      <c r="Q16" s="74"/>
      <c r="R16" s="74"/>
      <c r="S16" s="74"/>
      <c r="T16" s="74"/>
      <c r="U16" s="74"/>
      <c r="V16" s="74"/>
      <c r="W16" s="74"/>
      <c r="X16" s="74"/>
      <c r="Y16" s="74"/>
      <c r="Z16" s="74"/>
      <c r="AA16" s="84"/>
      <c r="AB16" s="84"/>
      <c r="AC16" s="84"/>
      <c r="AD16" s="84"/>
      <c r="AE16" s="84"/>
      <c r="AF16" s="84"/>
      <c r="AG16" s="95"/>
      <c r="AH16" s="95"/>
      <c r="AI16" s="84"/>
      <c r="AJ16" s="96"/>
      <c r="AK16" s="97">
        <f>AK17+AK18</f>
        <v>300000000</v>
      </c>
      <c r="AL16" s="98"/>
      <c r="AM16" s="99"/>
      <c r="AN16" s="99"/>
      <c r="AO16" s="113"/>
      <c r="AP16" s="114">
        <f>SUM(AP17:AP18)</f>
        <v>300000000</v>
      </c>
      <c r="AQ16" s="115"/>
      <c r="AR16" s="68"/>
      <c r="AS16" s="116"/>
      <c r="AT16" s="116"/>
      <c r="AU16" s="116"/>
      <c r="AV16" s="116"/>
      <c r="AW16" s="116"/>
      <c r="AX16" s="116"/>
      <c r="AY16" s="116"/>
      <c r="AZ16" s="116"/>
      <c r="BA16" s="116"/>
      <c r="BB16" s="116"/>
      <c r="BC16" s="116"/>
      <c r="BD16" s="116"/>
      <c r="BE16" s="116"/>
      <c r="BF16" s="116" t="s">
        <v>103</v>
      </c>
      <c r="BG16" s="128"/>
    </row>
    <row r="17" spans="2:59" s="53" customFormat="1" ht="64.95" customHeight="1" x14ac:dyDescent="0.25">
      <c r="B17" s="59"/>
      <c r="C17" s="65"/>
      <c r="D17" s="65"/>
      <c r="E17" s="65"/>
      <c r="F17" s="65"/>
      <c r="G17" s="65"/>
      <c r="H17" s="68"/>
      <c r="I17" s="75"/>
      <c r="J17" s="76"/>
      <c r="K17" s="75"/>
      <c r="L17" s="75"/>
      <c r="M17" s="75"/>
      <c r="N17" s="75"/>
      <c r="O17" s="77"/>
      <c r="P17" s="77"/>
      <c r="Q17" s="77"/>
      <c r="R17" s="77"/>
      <c r="S17" s="77"/>
      <c r="T17" s="77"/>
      <c r="U17" s="77"/>
      <c r="V17" s="77"/>
      <c r="W17" s="77"/>
      <c r="X17" s="77"/>
      <c r="Y17" s="77"/>
      <c r="Z17" s="77"/>
      <c r="AA17" s="85"/>
      <c r="AB17" s="85"/>
      <c r="AC17" s="85"/>
      <c r="AD17" s="85"/>
      <c r="AE17" s="85"/>
      <c r="AF17" s="85"/>
      <c r="AG17" s="85"/>
      <c r="AH17" s="100"/>
      <c r="AI17" s="85"/>
      <c r="AJ17" s="101"/>
      <c r="AK17" s="102">
        <v>200000000</v>
      </c>
      <c r="AL17" s="68" t="s">
        <v>88</v>
      </c>
      <c r="AM17" s="103" t="s">
        <v>185</v>
      </c>
      <c r="AN17" s="103" t="s">
        <v>80</v>
      </c>
      <c r="AO17" s="117">
        <v>200000000</v>
      </c>
      <c r="AP17" s="118">
        <f>AO17</f>
        <v>200000000</v>
      </c>
      <c r="AQ17" s="103" t="s">
        <v>186</v>
      </c>
      <c r="AR17" s="119"/>
      <c r="AS17" s="77"/>
      <c r="AT17" s="77"/>
      <c r="AU17" s="77"/>
      <c r="AV17" s="77"/>
      <c r="AW17" s="77"/>
      <c r="AX17" s="77"/>
      <c r="AY17" s="77"/>
      <c r="AZ17" s="77"/>
      <c r="BA17" s="77"/>
      <c r="BB17" s="77"/>
      <c r="BC17" s="77"/>
      <c r="BD17" s="77"/>
      <c r="BE17" s="77"/>
      <c r="BF17" s="77" t="s">
        <v>103</v>
      </c>
      <c r="BG17" s="128"/>
    </row>
    <row r="18" spans="2:59" s="53" customFormat="1" ht="64.95" customHeight="1" x14ac:dyDescent="0.25">
      <c r="B18" s="59"/>
      <c r="C18" s="65"/>
      <c r="D18" s="69"/>
      <c r="E18" s="65"/>
      <c r="F18" s="65"/>
      <c r="G18" s="65"/>
      <c r="H18" s="65"/>
      <c r="I18" s="75"/>
      <c r="J18" s="76"/>
      <c r="K18" s="75"/>
      <c r="L18" s="75"/>
      <c r="M18" s="75"/>
      <c r="N18" s="75"/>
      <c r="O18" s="77"/>
      <c r="P18" s="77"/>
      <c r="Q18" s="77"/>
      <c r="R18" s="77"/>
      <c r="S18" s="77"/>
      <c r="T18" s="77"/>
      <c r="U18" s="77"/>
      <c r="V18" s="77"/>
      <c r="W18" s="77"/>
      <c r="X18" s="77"/>
      <c r="Y18" s="77"/>
      <c r="Z18" s="77"/>
      <c r="AA18" s="85"/>
      <c r="AB18" s="85"/>
      <c r="AC18" s="85"/>
      <c r="AD18" s="85"/>
      <c r="AE18" s="85"/>
      <c r="AF18" s="85"/>
      <c r="AG18" s="85"/>
      <c r="AH18" s="100"/>
      <c r="AI18" s="85"/>
      <c r="AJ18" s="101"/>
      <c r="AK18" s="102">
        <v>100000000</v>
      </c>
      <c r="AL18" s="68" t="s">
        <v>88</v>
      </c>
      <c r="AM18" s="103" t="s">
        <v>187</v>
      </c>
      <c r="AN18" s="103" t="s">
        <v>80</v>
      </c>
      <c r="AO18" s="117">
        <v>100000000</v>
      </c>
      <c r="AP18" s="118">
        <f t="shared" ref="AP18" si="0">AO18</f>
        <v>100000000</v>
      </c>
      <c r="AQ18" s="103" t="s">
        <v>188</v>
      </c>
      <c r="AR18" s="119"/>
      <c r="AS18" s="77"/>
      <c r="AT18" s="77"/>
      <c r="AU18" s="77"/>
      <c r="AV18" s="77"/>
      <c r="AW18" s="77"/>
      <c r="AX18" s="77"/>
      <c r="AY18" s="77"/>
      <c r="AZ18" s="77"/>
      <c r="BA18" s="77"/>
      <c r="BB18" s="77"/>
      <c r="BC18" s="77"/>
      <c r="BD18" s="77"/>
      <c r="BE18" s="77"/>
      <c r="BF18" s="77" t="s">
        <v>103</v>
      </c>
      <c r="BG18" s="128"/>
    </row>
    <row r="19" spans="2:59" s="53" customFormat="1" ht="66.599999999999994" customHeight="1" x14ac:dyDescent="0.25">
      <c r="B19" s="59"/>
      <c r="C19" s="61" t="s">
        <v>189</v>
      </c>
      <c r="D19" s="70" t="s">
        <v>96</v>
      </c>
      <c r="E19" s="61" t="s">
        <v>97</v>
      </c>
      <c r="F19" s="63"/>
      <c r="G19" s="66">
        <v>54</v>
      </c>
      <c r="H19" s="61">
        <v>48</v>
      </c>
      <c r="I19" s="78"/>
      <c r="J19" s="78"/>
      <c r="K19" s="78"/>
      <c r="L19" s="78"/>
      <c r="M19" s="78"/>
      <c r="N19" s="78"/>
      <c r="O19" s="79"/>
      <c r="P19" s="79"/>
      <c r="Q19" s="79"/>
      <c r="R19" s="79"/>
      <c r="S19" s="79"/>
      <c r="T19" s="79"/>
      <c r="U19" s="79"/>
      <c r="V19" s="79"/>
      <c r="W19" s="79"/>
      <c r="X19" s="79"/>
      <c r="Y19" s="79"/>
      <c r="Z19" s="79"/>
      <c r="AA19" s="83"/>
      <c r="AB19" s="83"/>
      <c r="AC19" s="83"/>
      <c r="AD19" s="83"/>
      <c r="AE19" s="83"/>
      <c r="AF19" s="83"/>
      <c r="AG19" s="90"/>
      <c r="AH19" s="91"/>
      <c r="AI19" s="83"/>
      <c r="AJ19" s="83"/>
      <c r="AK19" s="104">
        <f>AK20+AK22+AK24+AK32+AK39+AK41+AK44</f>
        <v>11770883772</v>
      </c>
      <c r="AL19" s="94"/>
      <c r="AM19" s="94"/>
      <c r="AN19" s="94"/>
      <c r="AO19" s="120"/>
      <c r="AP19" s="120"/>
      <c r="AQ19" s="112"/>
      <c r="AR19" s="68"/>
      <c r="AS19" s="78"/>
      <c r="AT19" s="78"/>
      <c r="AU19" s="78"/>
      <c r="AV19" s="78"/>
      <c r="AW19" s="78"/>
      <c r="AX19" s="78"/>
      <c r="AY19" s="78"/>
      <c r="AZ19" s="78"/>
      <c r="BA19" s="78"/>
      <c r="BB19" s="78"/>
      <c r="BC19" s="78"/>
      <c r="BD19" s="78"/>
      <c r="BE19" s="78"/>
      <c r="BF19" s="78"/>
      <c r="BG19" s="128"/>
    </row>
    <row r="20" spans="2:59" s="53" customFormat="1" ht="93" customHeight="1" x14ac:dyDescent="0.25">
      <c r="B20" s="59"/>
      <c r="C20" s="61" t="s">
        <v>190</v>
      </c>
      <c r="D20" s="70" t="s">
        <v>99</v>
      </c>
      <c r="E20" s="61" t="s">
        <v>100</v>
      </c>
      <c r="F20" s="61" t="s">
        <v>83</v>
      </c>
      <c r="G20" s="66">
        <v>3000</v>
      </c>
      <c r="H20" s="61">
        <v>17000</v>
      </c>
      <c r="I20" s="61">
        <v>2409</v>
      </c>
      <c r="J20" s="66" t="s">
        <v>84</v>
      </c>
      <c r="K20" s="61">
        <v>2409004</v>
      </c>
      <c r="L20" s="61" t="s">
        <v>101</v>
      </c>
      <c r="M20" s="67">
        <v>240900400</v>
      </c>
      <c r="N20" s="61" t="s">
        <v>102</v>
      </c>
      <c r="O20" s="79"/>
      <c r="P20" s="79"/>
      <c r="Q20" s="79"/>
      <c r="R20" s="79"/>
      <c r="S20" s="79"/>
      <c r="T20" s="79"/>
      <c r="U20" s="79"/>
      <c r="V20" s="79"/>
      <c r="W20" s="79"/>
      <c r="X20" s="79"/>
      <c r="Y20" s="79"/>
      <c r="Z20" s="79"/>
      <c r="AA20" s="84"/>
      <c r="AB20" s="84"/>
      <c r="AC20" s="84"/>
      <c r="AD20" s="84"/>
      <c r="AE20" s="84"/>
      <c r="AF20" s="84"/>
      <c r="AG20" s="95"/>
      <c r="AH20" s="95"/>
      <c r="AI20" s="84"/>
      <c r="AJ20" s="84"/>
      <c r="AK20" s="105">
        <f>AK21</f>
        <v>2000000000</v>
      </c>
      <c r="AL20" s="98"/>
      <c r="AM20" s="99"/>
      <c r="AN20" s="99"/>
      <c r="AO20" s="113"/>
      <c r="AP20" s="114">
        <f>AP21</f>
        <v>2000000000</v>
      </c>
      <c r="AQ20" s="115"/>
      <c r="AR20" s="121"/>
      <c r="AS20" s="116"/>
      <c r="AT20" s="116"/>
      <c r="AU20" s="116"/>
      <c r="AV20" s="116"/>
      <c r="AW20" s="116"/>
      <c r="AX20" s="116"/>
      <c r="AY20" s="116"/>
      <c r="AZ20" s="116"/>
      <c r="BA20" s="116"/>
      <c r="BB20" s="116"/>
      <c r="BC20" s="116"/>
      <c r="BD20" s="116"/>
      <c r="BE20" s="116"/>
      <c r="BF20" s="116" t="s">
        <v>103</v>
      </c>
      <c r="BG20" s="128"/>
    </row>
    <row r="21" spans="2:59" s="53" customFormat="1" ht="64.95" customHeight="1" x14ac:dyDescent="0.25">
      <c r="B21" s="59"/>
      <c r="C21" s="65"/>
      <c r="D21" s="65"/>
      <c r="E21" s="65"/>
      <c r="F21" s="65"/>
      <c r="G21" s="65"/>
      <c r="H21" s="68"/>
      <c r="I21" s="80"/>
      <c r="J21" s="80"/>
      <c r="K21" s="80"/>
      <c r="L21" s="80"/>
      <c r="M21" s="80"/>
      <c r="N21" s="80"/>
      <c r="O21" s="77"/>
      <c r="P21" s="77"/>
      <c r="Q21" s="77"/>
      <c r="R21" s="77"/>
      <c r="S21" s="77"/>
      <c r="T21" s="77"/>
      <c r="U21" s="77"/>
      <c r="V21" s="77"/>
      <c r="W21" s="77"/>
      <c r="X21" s="77"/>
      <c r="Y21" s="77"/>
      <c r="Z21" s="77"/>
      <c r="AA21" s="85"/>
      <c r="AB21" s="85"/>
      <c r="AC21" s="85"/>
      <c r="AD21" s="85"/>
      <c r="AE21" s="85"/>
      <c r="AF21" s="85"/>
      <c r="AG21" s="85"/>
      <c r="AH21" s="100"/>
      <c r="AI21" s="85"/>
      <c r="AJ21" s="106"/>
      <c r="AK21" s="102">
        <v>2000000000</v>
      </c>
      <c r="AL21" s="68" t="s">
        <v>88</v>
      </c>
      <c r="AM21" s="103" t="s">
        <v>191</v>
      </c>
      <c r="AN21" s="103" t="s">
        <v>192</v>
      </c>
      <c r="AO21" s="118">
        <v>2000000000</v>
      </c>
      <c r="AP21" s="122">
        <f>AO21</f>
        <v>2000000000</v>
      </c>
      <c r="AQ21" s="103" t="s">
        <v>193</v>
      </c>
      <c r="AR21" s="68"/>
      <c r="AS21" s="77"/>
      <c r="AT21" s="77"/>
      <c r="AU21" s="77"/>
      <c r="AV21" s="77"/>
      <c r="AW21" s="77"/>
      <c r="AX21" s="77"/>
      <c r="AY21" s="77"/>
      <c r="AZ21" s="77"/>
      <c r="BA21" s="77"/>
      <c r="BB21" s="77"/>
      <c r="BC21" s="77"/>
      <c r="BD21" s="77"/>
      <c r="BE21" s="77"/>
      <c r="BF21" s="77" t="s">
        <v>103</v>
      </c>
      <c r="BG21" s="128"/>
    </row>
    <row r="22" spans="2:59" s="53" customFormat="1" ht="83.4" customHeight="1" x14ac:dyDescent="0.25">
      <c r="B22" s="59"/>
      <c r="C22" s="61" t="s">
        <v>107</v>
      </c>
      <c r="D22" s="71" t="s">
        <v>108</v>
      </c>
      <c r="E22" s="61" t="s">
        <v>109</v>
      </c>
      <c r="F22" s="67" t="s">
        <v>83</v>
      </c>
      <c r="G22" s="64">
        <v>1</v>
      </c>
      <c r="H22" s="67">
        <v>1</v>
      </c>
      <c r="I22" s="67">
        <v>2409</v>
      </c>
      <c r="J22" s="66" t="s">
        <v>84</v>
      </c>
      <c r="K22" s="67">
        <v>2409009</v>
      </c>
      <c r="L22" s="61" t="s">
        <v>110</v>
      </c>
      <c r="M22" s="67">
        <v>240900900</v>
      </c>
      <c r="N22" s="61" t="s">
        <v>111</v>
      </c>
      <c r="O22" s="79"/>
      <c r="P22" s="79"/>
      <c r="Q22" s="79"/>
      <c r="R22" s="79"/>
      <c r="S22" s="79"/>
      <c r="T22" s="79"/>
      <c r="U22" s="79"/>
      <c r="V22" s="79"/>
      <c r="W22" s="79"/>
      <c r="X22" s="79"/>
      <c r="Y22" s="79"/>
      <c r="Z22" s="79"/>
      <c r="AA22" s="84"/>
      <c r="AB22" s="84"/>
      <c r="AC22" s="84"/>
      <c r="AD22" s="84"/>
      <c r="AE22" s="84"/>
      <c r="AF22" s="84"/>
      <c r="AG22" s="95"/>
      <c r="AH22" s="95"/>
      <c r="AI22" s="84"/>
      <c r="AJ22" s="84"/>
      <c r="AK22" s="105">
        <f>AK23</f>
        <v>384145461</v>
      </c>
      <c r="AL22" s="98"/>
      <c r="AM22" s="99"/>
      <c r="AN22" s="99"/>
      <c r="AO22" s="113"/>
      <c r="AP22" s="114">
        <f>AP23</f>
        <v>384145461</v>
      </c>
      <c r="AQ22" s="115"/>
      <c r="AR22" s="68"/>
      <c r="AS22" s="116" t="s">
        <v>103</v>
      </c>
      <c r="AT22" s="116" t="s">
        <v>103</v>
      </c>
      <c r="AU22" s="116" t="s">
        <v>103</v>
      </c>
      <c r="AV22" s="116"/>
      <c r="AW22" s="116"/>
      <c r="AX22" s="116"/>
      <c r="AY22" s="116"/>
      <c r="AZ22" s="116"/>
      <c r="BA22" s="116"/>
      <c r="BB22" s="116"/>
      <c r="BC22" s="116"/>
      <c r="BD22" s="116"/>
      <c r="BE22" s="116"/>
      <c r="BF22" s="116"/>
      <c r="BG22" s="128"/>
    </row>
    <row r="23" spans="2:59" s="53" customFormat="1" ht="57" customHeight="1" x14ac:dyDescent="0.25">
      <c r="B23" s="59"/>
      <c r="C23" s="65"/>
      <c r="D23" s="65"/>
      <c r="E23" s="65"/>
      <c r="F23" s="65"/>
      <c r="G23" s="65"/>
      <c r="H23" s="68"/>
      <c r="I23" s="80"/>
      <c r="J23" s="80"/>
      <c r="K23" s="80"/>
      <c r="L23" s="80"/>
      <c r="M23" s="80"/>
      <c r="N23" s="80"/>
      <c r="O23" s="77"/>
      <c r="P23" s="77"/>
      <c r="Q23" s="77"/>
      <c r="R23" s="77"/>
      <c r="S23" s="77"/>
      <c r="T23" s="77"/>
      <c r="U23" s="77"/>
      <c r="V23" s="77"/>
      <c r="W23" s="77"/>
      <c r="X23" s="77"/>
      <c r="Y23" s="77"/>
      <c r="Z23" s="77"/>
      <c r="AA23" s="85"/>
      <c r="AB23" s="85"/>
      <c r="AC23" s="85"/>
      <c r="AD23" s="85"/>
      <c r="AE23" s="85"/>
      <c r="AF23" s="85"/>
      <c r="AG23" s="85"/>
      <c r="AH23" s="100"/>
      <c r="AI23" s="85"/>
      <c r="AJ23" s="101"/>
      <c r="AK23" s="102">
        <v>384145461</v>
      </c>
      <c r="AL23" s="68"/>
      <c r="AM23" s="103" t="s">
        <v>194</v>
      </c>
      <c r="AN23" s="103" t="str">
        <f>_xlfn.CONCAT("Una (1) estrategia implementada y ",22+20+14," instituciones educativas impactadas")</f>
        <v>Una (1) estrategia implementada y 56 instituciones educativas impactadas</v>
      </c>
      <c r="AO23" s="118">
        <v>384145461</v>
      </c>
      <c r="AP23" s="122">
        <f>AO23</f>
        <v>384145461</v>
      </c>
      <c r="AQ23" s="68"/>
      <c r="AR23" s="68"/>
      <c r="AS23" s="77" t="s">
        <v>103</v>
      </c>
      <c r="AT23" s="77" t="s">
        <v>103</v>
      </c>
      <c r="AU23" s="77" t="s">
        <v>103</v>
      </c>
      <c r="AV23" s="77"/>
      <c r="AW23" s="77"/>
      <c r="AX23" s="77"/>
      <c r="AY23" s="77"/>
      <c r="AZ23" s="77"/>
      <c r="BA23" s="77"/>
      <c r="BB23" s="77"/>
      <c r="BC23" s="77"/>
      <c r="BD23" s="77"/>
      <c r="BE23" s="77"/>
      <c r="BF23" s="77"/>
      <c r="BG23" s="128"/>
    </row>
    <row r="24" spans="2:59" s="53" customFormat="1" ht="87.6" customHeight="1" x14ac:dyDescent="0.25">
      <c r="B24" s="59"/>
      <c r="C24" s="61" t="s">
        <v>195</v>
      </c>
      <c r="D24" s="71" t="s">
        <v>116</v>
      </c>
      <c r="E24" s="61" t="s">
        <v>117</v>
      </c>
      <c r="F24" s="67" t="s">
        <v>83</v>
      </c>
      <c r="G24" s="66">
        <v>3</v>
      </c>
      <c r="H24" s="61">
        <v>3</v>
      </c>
      <c r="I24" s="67">
        <v>2409</v>
      </c>
      <c r="J24" s="66" t="s">
        <v>84</v>
      </c>
      <c r="K24" s="67">
        <v>2409009</v>
      </c>
      <c r="L24" s="61" t="s">
        <v>110</v>
      </c>
      <c r="M24" s="67">
        <v>240900900</v>
      </c>
      <c r="N24" s="61" t="s">
        <v>111</v>
      </c>
      <c r="O24" s="79"/>
      <c r="P24" s="79"/>
      <c r="Q24" s="79"/>
      <c r="R24" s="79"/>
      <c r="S24" s="79"/>
      <c r="T24" s="79"/>
      <c r="U24" s="79"/>
      <c r="V24" s="79"/>
      <c r="W24" s="79"/>
      <c r="X24" s="79"/>
      <c r="Y24" s="79"/>
      <c r="Z24" s="79"/>
      <c r="AA24" s="84"/>
      <c r="AB24" s="84"/>
      <c r="AC24" s="84"/>
      <c r="AD24" s="84"/>
      <c r="AE24" s="84"/>
      <c r="AF24" s="84"/>
      <c r="AG24" s="95"/>
      <c r="AH24" s="95"/>
      <c r="AI24" s="84"/>
      <c r="AJ24" s="84"/>
      <c r="AK24" s="105">
        <f>SUM(AK25:AK31)</f>
        <v>2000000000</v>
      </c>
      <c r="AL24" s="98"/>
      <c r="AM24" s="99"/>
      <c r="AN24" s="99"/>
      <c r="AO24" s="113"/>
      <c r="AP24" s="114">
        <f>SUM(AP25:AP31)</f>
        <v>2000000000</v>
      </c>
      <c r="AQ24" s="115"/>
      <c r="AR24" s="121"/>
      <c r="AS24" s="116"/>
      <c r="AT24" s="116"/>
      <c r="AU24" s="116"/>
      <c r="AV24" s="116"/>
      <c r="AW24" s="116"/>
      <c r="AX24" s="116"/>
      <c r="AY24" s="116"/>
      <c r="AZ24" s="116"/>
      <c r="BA24" s="116"/>
      <c r="BB24" s="116"/>
      <c r="BC24" s="116"/>
      <c r="BD24" s="116"/>
      <c r="BE24" s="116"/>
      <c r="BF24" s="116" t="s">
        <v>103</v>
      </c>
      <c r="BG24" s="128"/>
    </row>
    <row r="25" spans="2:59" s="53" customFormat="1" ht="63" customHeight="1" x14ac:dyDescent="0.25">
      <c r="B25" s="59"/>
      <c r="C25" s="65"/>
      <c r="D25" s="65"/>
      <c r="E25" s="65"/>
      <c r="F25" s="65"/>
      <c r="G25" s="65"/>
      <c r="H25" s="68"/>
      <c r="I25" s="80"/>
      <c r="J25" s="80"/>
      <c r="K25" s="80"/>
      <c r="L25" s="80"/>
      <c r="M25" s="80"/>
      <c r="N25" s="80"/>
      <c r="O25" s="77"/>
      <c r="P25" s="77"/>
      <c r="Q25" s="77"/>
      <c r="R25" s="77"/>
      <c r="S25" s="77"/>
      <c r="T25" s="77"/>
      <c r="U25" s="77"/>
      <c r="V25" s="77"/>
      <c r="W25" s="77"/>
      <c r="X25" s="77"/>
      <c r="Y25" s="77"/>
      <c r="Z25" s="77"/>
      <c r="AA25" s="85"/>
      <c r="AB25" s="85"/>
      <c r="AC25" s="85"/>
      <c r="AD25" s="85"/>
      <c r="AE25" s="85"/>
      <c r="AF25" s="85"/>
      <c r="AG25" s="85"/>
      <c r="AH25" s="100"/>
      <c r="AI25" s="85"/>
      <c r="AJ25" s="101"/>
      <c r="AK25" s="102">
        <f>AO25</f>
        <v>346744000</v>
      </c>
      <c r="AL25" s="68" t="s">
        <v>88</v>
      </c>
      <c r="AM25" s="103" t="s">
        <v>196</v>
      </c>
      <c r="AN25" s="103" t="s">
        <v>197</v>
      </c>
      <c r="AO25" s="118">
        <v>346744000</v>
      </c>
      <c r="AP25" s="118">
        <f>AO25</f>
        <v>346744000</v>
      </c>
      <c r="AQ25" s="103" t="s">
        <v>198</v>
      </c>
      <c r="AR25" s="68"/>
      <c r="AS25" s="77"/>
      <c r="AT25" s="77"/>
      <c r="AU25" s="77"/>
      <c r="AV25" s="77"/>
      <c r="AW25" s="77"/>
      <c r="AX25" s="77"/>
      <c r="AY25" s="77"/>
      <c r="AZ25" s="77"/>
      <c r="BA25" s="77"/>
      <c r="BB25" s="77"/>
      <c r="BC25" s="77"/>
      <c r="BD25" s="77"/>
      <c r="BE25" s="77"/>
      <c r="BF25" s="77" t="s">
        <v>103</v>
      </c>
      <c r="BG25" s="128"/>
    </row>
    <row r="26" spans="2:59" s="53" customFormat="1" ht="63" customHeight="1" x14ac:dyDescent="0.25">
      <c r="B26" s="59"/>
      <c r="C26" s="65"/>
      <c r="D26" s="65"/>
      <c r="E26" s="65"/>
      <c r="F26" s="65"/>
      <c r="G26" s="65"/>
      <c r="H26" s="68"/>
      <c r="I26" s="80"/>
      <c r="J26" s="80"/>
      <c r="K26" s="80"/>
      <c r="L26" s="80"/>
      <c r="M26" s="80"/>
      <c r="N26" s="80"/>
      <c r="O26" s="77"/>
      <c r="P26" s="77"/>
      <c r="Q26" s="77"/>
      <c r="R26" s="77"/>
      <c r="S26" s="77"/>
      <c r="T26" s="77"/>
      <c r="U26" s="77"/>
      <c r="V26" s="77"/>
      <c r="W26" s="77"/>
      <c r="X26" s="77"/>
      <c r="Y26" s="77"/>
      <c r="Z26" s="77"/>
      <c r="AA26" s="85"/>
      <c r="AB26" s="85"/>
      <c r="AC26" s="85"/>
      <c r="AD26" s="85"/>
      <c r="AE26" s="85"/>
      <c r="AF26" s="85"/>
      <c r="AG26" s="85"/>
      <c r="AH26" s="100"/>
      <c r="AI26" s="85"/>
      <c r="AJ26" s="101"/>
      <c r="AK26" s="102">
        <f t="shared" ref="AK26:AK31" si="1">AO26</f>
        <v>249795000</v>
      </c>
      <c r="AL26" s="68" t="s">
        <v>88</v>
      </c>
      <c r="AM26" s="103" t="s">
        <v>199</v>
      </c>
      <c r="AN26" s="103" t="s">
        <v>197</v>
      </c>
      <c r="AO26" s="118">
        <v>249795000</v>
      </c>
      <c r="AP26" s="118">
        <f t="shared" ref="AP26:AP31" si="2">AO26</f>
        <v>249795000</v>
      </c>
      <c r="AQ26" s="103" t="s">
        <v>200</v>
      </c>
      <c r="AR26" s="68"/>
      <c r="AS26" s="77"/>
      <c r="AT26" s="77"/>
      <c r="AU26" s="77"/>
      <c r="AV26" s="77"/>
      <c r="AW26" s="77"/>
      <c r="AX26" s="77"/>
      <c r="AY26" s="77"/>
      <c r="AZ26" s="77"/>
      <c r="BA26" s="77"/>
      <c r="BB26" s="77"/>
      <c r="BC26" s="77"/>
      <c r="BD26" s="77"/>
      <c r="BE26" s="77"/>
      <c r="BF26" s="77" t="s">
        <v>103</v>
      </c>
      <c r="BG26" s="128"/>
    </row>
    <row r="27" spans="2:59" s="53" customFormat="1" ht="63" customHeight="1" x14ac:dyDescent="0.25">
      <c r="B27" s="59"/>
      <c r="C27" s="65"/>
      <c r="D27" s="65"/>
      <c r="E27" s="65"/>
      <c r="F27" s="65"/>
      <c r="G27" s="65"/>
      <c r="H27" s="68"/>
      <c r="I27" s="80"/>
      <c r="J27" s="80"/>
      <c r="K27" s="80"/>
      <c r="L27" s="80"/>
      <c r="M27" s="80"/>
      <c r="N27" s="80"/>
      <c r="O27" s="77"/>
      <c r="P27" s="77"/>
      <c r="Q27" s="77"/>
      <c r="R27" s="77"/>
      <c r="S27" s="77"/>
      <c r="T27" s="77"/>
      <c r="U27" s="77"/>
      <c r="V27" s="77"/>
      <c r="W27" s="77"/>
      <c r="X27" s="77"/>
      <c r="Y27" s="77"/>
      <c r="Z27" s="77"/>
      <c r="AA27" s="85"/>
      <c r="AB27" s="85"/>
      <c r="AC27" s="85"/>
      <c r="AD27" s="85"/>
      <c r="AE27" s="85"/>
      <c r="AF27" s="85"/>
      <c r="AG27" s="85"/>
      <c r="AH27" s="100"/>
      <c r="AI27" s="85"/>
      <c r="AJ27" s="101"/>
      <c r="AK27" s="102">
        <f t="shared" si="1"/>
        <v>244664000</v>
      </c>
      <c r="AL27" s="68" t="s">
        <v>88</v>
      </c>
      <c r="AM27" s="103" t="s">
        <v>201</v>
      </c>
      <c r="AN27" s="103" t="s">
        <v>197</v>
      </c>
      <c r="AO27" s="118">
        <f>44664000+200000000</f>
        <v>244664000</v>
      </c>
      <c r="AP27" s="118">
        <f t="shared" si="2"/>
        <v>244664000</v>
      </c>
      <c r="AQ27" s="103" t="s">
        <v>202</v>
      </c>
      <c r="AR27" s="68"/>
      <c r="AS27" s="77"/>
      <c r="AT27" s="77"/>
      <c r="AU27" s="77"/>
      <c r="AV27" s="77"/>
      <c r="AW27" s="77"/>
      <c r="AX27" s="77"/>
      <c r="AY27" s="77"/>
      <c r="AZ27" s="77"/>
      <c r="BA27" s="77"/>
      <c r="BB27" s="77"/>
      <c r="BC27" s="77"/>
      <c r="BD27" s="77"/>
      <c r="BE27" s="77"/>
      <c r="BF27" s="77" t="s">
        <v>103</v>
      </c>
      <c r="BG27" s="128"/>
    </row>
    <row r="28" spans="2:59" s="53" customFormat="1" ht="63" customHeight="1" x14ac:dyDescent="0.25">
      <c r="B28" s="59"/>
      <c r="C28" s="65"/>
      <c r="D28" s="65"/>
      <c r="E28" s="65"/>
      <c r="F28" s="65"/>
      <c r="G28" s="65"/>
      <c r="H28" s="68"/>
      <c r="I28" s="80"/>
      <c r="J28" s="80"/>
      <c r="K28" s="80"/>
      <c r="L28" s="80"/>
      <c r="M28" s="80"/>
      <c r="N28" s="80"/>
      <c r="O28" s="77"/>
      <c r="P28" s="77"/>
      <c r="Q28" s="77"/>
      <c r="R28" s="77"/>
      <c r="S28" s="77"/>
      <c r="T28" s="77"/>
      <c r="U28" s="77"/>
      <c r="V28" s="77"/>
      <c r="W28" s="77"/>
      <c r="X28" s="77"/>
      <c r="Y28" s="77"/>
      <c r="Z28" s="77"/>
      <c r="AA28" s="85"/>
      <c r="AB28" s="85"/>
      <c r="AC28" s="85"/>
      <c r="AD28" s="85"/>
      <c r="AE28" s="85"/>
      <c r="AF28" s="85"/>
      <c r="AG28" s="85"/>
      <c r="AH28" s="100"/>
      <c r="AI28" s="85"/>
      <c r="AJ28" s="101"/>
      <c r="AK28" s="102">
        <f t="shared" si="1"/>
        <v>372949286.49011803</v>
      </c>
      <c r="AL28" s="68" t="s">
        <v>88</v>
      </c>
      <c r="AM28" s="103" t="s">
        <v>203</v>
      </c>
      <c r="AN28" s="103" t="s">
        <v>197</v>
      </c>
      <c r="AO28" s="118">
        <v>372949286.49011803</v>
      </c>
      <c r="AP28" s="118">
        <f t="shared" si="2"/>
        <v>372949286.49011803</v>
      </c>
      <c r="AQ28" s="103" t="s">
        <v>204</v>
      </c>
      <c r="AR28" s="68"/>
      <c r="AS28" s="77"/>
      <c r="AT28" s="77"/>
      <c r="AU28" s="77"/>
      <c r="AV28" s="77"/>
      <c r="AW28" s="77"/>
      <c r="AX28" s="77"/>
      <c r="AY28" s="77"/>
      <c r="AZ28" s="77"/>
      <c r="BA28" s="77"/>
      <c r="BB28" s="77"/>
      <c r="BC28" s="77"/>
      <c r="BD28" s="77"/>
      <c r="BE28" s="77"/>
      <c r="BF28" s="77" t="s">
        <v>103</v>
      </c>
      <c r="BG28" s="128"/>
    </row>
    <row r="29" spans="2:59" s="53" customFormat="1" ht="63" customHeight="1" x14ac:dyDescent="0.25">
      <c r="B29" s="59"/>
      <c r="C29" s="65"/>
      <c r="D29" s="69"/>
      <c r="E29" s="65"/>
      <c r="F29" s="65"/>
      <c r="G29" s="65"/>
      <c r="H29" s="65"/>
      <c r="I29" s="67"/>
      <c r="J29" s="80"/>
      <c r="K29" s="67"/>
      <c r="L29" s="67"/>
      <c r="M29" s="67"/>
      <c r="N29" s="67"/>
      <c r="O29" s="77"/>
      <c r="P29" s="77"/>
      <c r="Q29" s="77"/>
      <c r="R29" s="77"/>
      <c r="S29" s="77"/>
      <c r="T29" s="77"/>
      <c r="U29" s="77"/>
      <c r="V29" s="77"/>
      <c r="W29" s="77"/>
      <c r="X29" s="77"/>
      <c r="Y29" s="77"/>
      <c r="Z29" s="77"/>
      <c r="AA29" s="85"/>
      <c r="AB29" s="85"/>
      <c r="AC29" s="85"/>
      <c r="AD29" s="85"/>
      <c r="AE29" s="85"/>
      <c r="AF29" s="85"/>
      <c r="AG29" s="85"/>
      <c r="AH29" s="100"/>
      <c r="AI29" s="85"/>
      <c r="AJ29" s="101"/>
      <c r="AK29" s="102">
        <f t="shared" si="1"/>
        <v>82400000</v>
      </c>
      <c r="AL29" s="68" t="s">
        <v>88</v>
      </c>
      <c r="AM29" s="103" t="s">
        <v>205</v>
      </c>
      <c r="AN29" s="103" t="str">
        <f>_xlfn.CONCAT("Contratar """,AM29,"""")</f>
        <v>Contratar "Servicios de apoyo a la gestion a la subdireccion de seguridad vial mediante la ejecucion de actividades auxiliares y logisticas en las actividades de educacion y seguridad vial"</v>
      </c>
      <c r="AO29" s="118">
        <f>22400000+60000000</f>
        <v>82400000</v>
      </c>
      <c r="AP29" s="118">
        <f t="shared" si="2"/>
        <v>82400000</v>
      </c>
      <c r="AQ29" s="103" t="s">
        <v>206</v>
      </c>
      <c r="AR29" s="103" t="s">
        <v>207</v>
      </c>
      <c r="AS29" s="77"/>
      <c r="AT29" s="77"/>
      <c r="AU29" s="77"/>
      <c r="AV29" s="77"/>
      <c r="AW29" s="77"/>
      <c r="AX29" s="77"/>
      <c r="AY29" s="77"/>
      <c r="AZ29" s="77"/>
      <c r="BA29" s="77"/>
      <c r="BB29" s="77"/>
      <c r="BC29" s="77"/>
      <c r="BD29" s="77"/>
      <c r="BE29" s="77"/>
      <c r="BF29" s="77" t="s">
        <v>103</v>
      </c>
      <c r="BG29" s="128"/>
    </row>
    <row r="30" spans="2:59" s="53" customFormat="1" ht="63" customHeight="1" x14ac:dyDescent="0.25">
      <c r="B30" s="59"/>
      <c r="C30" s="65"/>
      <c r="D30" s="69"/>
      <c r="E30" s="65"/>
      <c r="F30" s="65"/>
      <c r="G30" s="65"/>
      <c r="H30" s="65"/>
      <c r="I30" s="67"/>
      <c r="J30" s="80"/>
      <c r="K30" s="67"/>
      <c r="L30" s="67"/>
      <c r="M30" s="67"/>
      <c r="N30" s="67"/>
      <c r="O30" s="77"/>
      <c r="P30" s="77"/>
      <c r="Q30" s="77"/>
      <c r="R30" s="77"/>
      <c r="S30" s="77"/>
      <c r="T30" s="77"/>
      <c r="U30" s="77"/>
      <c r="V30" s="77"/>
      <c r="W30" s="77"/>
      <c r="X30" s="77"/>
      <c r="Y30" s="77"/>
      <c r="Z30" s="77"/>
      <c r="AA30" s="85"/>
      <c r="AB30" s="85"/>
      <c r="AC30" s="85"/>
      <c r="AD30" s="85"/>
      <c r="AE30" s="85"/>
      <c r="AF30" s="85"/>
      <c r="AG30" s="85"/>
      <c r="AH30" s="100"/>
      <c r="AI30" s="85"/>
      <c r="AJ30" s="101"/>
      <c r="AK30" s="102">
        <f t="shared" si="1"/>
        <v>34750000</v>
      </c>
      <c r="AL30" s="68" t="s">
        <v>88</v>
      </c>
      <c r="AM30" s="103" t="s">
        <v>208</v>
      </c>
      <c r="AN30" s="103" t="str">
        <f>_xlfn.CONCAT("Contratar personal para la """,AM30,"""")</f>
        <v>Contratar personal para la "Prestación de servicios profesionales a la subdirección de seguridad vial que brinde asesoria en el diseño e  implementación de proyectos de educación y seguridad vial."</v>
      </c>
      <c r="AO30" s="118">
        <f>24000000+10750000</f>
        <v>34750000</v>
      </c>
      <c r="AP30" s="118">
        <f t="shared" si="2"/>
        <v>34750000</v>
      </c>
      <c r="AQ30" s="103" t="s">
        <v>209</v>
      </c>
      <c r="AR30" s="103" t="s">
        <v>207</v>
      </c>
      <c r="AS30" s="77"/>
      <c r="AT30" s="77"/>
      <c r="AU30" s="77"/>
      <c r="AV30" s="77"/>
      <c r="AW30" s="77"/>
      <c r="AX30" s="77"/>
      <c r="AY30" s="77"/>
      <c r="AZ30" s="77"/>
      <c r="BA30" s="77"/>
      <c r="BB30" s="77"/>
      <c r="BC30" s="77"/>
      <c r="BD30" s="77"/>
      <c r="BE30" s="77"/>
      <c r="BF30" s="77" t="s">
        <v>103</v>
      </c>
      <c r="BG30" s="128"/>
    </row>
    <row r="31" spans="2:59" s="53" customFormat="1" ht="63" customHeight="1" x14ac:dyDescent="0.25">
      <c r="B31" s="59"/>
      <c r="C31" s="65"/>
      <c r="D31" s="69"/>
      <c r="E31" s="65"/>
      <c r="F31" s="65"/>
      <c r="G31" s="65"/>
      <c r="H31" s="65"/>
      <c r="I31" s="67"/>
      <c r="J31" s="80"/>
      <c r="K31" s="67"/>
      <c r="L31" s="67"/>
      <c r="M31" s="67"/>
      <c r="N31" s="67"/>
      <c r="O31" s="77"/>
      <c r="P31" s="77"/>
      <c r="Q31" s="77"/>
      <c r="R31" s="77"/>
      <c r="S31" s="77"/>
      <c r="T31" s="77"/>
      <c r="U31" s="77"/>
      <c r="V31" s="77"/>
      <c r="W31" s="77"/>
      <c r="X31" s="77"/>
      <c r="Y31" s="77"/>
      <c r="Z31" s="77"/>
      <c r="AA31" s="85"/>
      <c r="AB31" s="85"/>
      <c r="AC31" s="85"/>
      <c r="AD31" s="85"/>
      <c r="AE31" s="85"/>
      <c r="AF31" s="85"/>
      <c r="AG31" s="85"/>
      <c r="AH31" s="100"/>
      <c r="AI31" s="85"/>
      <c r="AJ31" s="101"/>
      <c r="AK31" s="102">
        <f t="shared" si="1"/>
        <v>668697713.50988197</v>
      </c>
      <c r="AL31" s="68" t="s">
        <v>88</v>
      </c>
      <c r="AM31" s="103" t="s">
        <v>210</v>
      </c>
      <c r="AN31" s="103" t="s">
        <v>211</v>
      </c>
      <c r="AO31" s="118">
        <v>668697713.50988197</v>
      </c>
      <c r="AP31" s="118">
        <f t="shared" si="2"/>
        <v>668697713.50988197</v>
      </c>
      <c r="AQ31" s="103" t="s">
        <v>209</v>
      </c>
      <c r="AR31" s="103"/>
      <c r="AS31" s="77"/>
      <c r="AT31" s="77"/>
      <c r="AU31" s="77"/>
      <c r="AV31" s="77"/>
      <c r="AW31" s="77"/>
      <c r="AX31" s="77"/>
      <c r="AY31" s="77"/>
      <c r="AZ31" s="77"/>
      <c r="BA31" s="77"/>
      <c r="BB31" s="77"/>
      <c r="BC31" s="77"/>
      <c r="BD31" s="77"/>
      <c r="BE31" s="77"/>
      <c r="BF31" s="77" t="s">
        <v>103</v>
      </c>
      <c r="BG31" s="128"/>
    </row>
    <row r="32" spans="2:59" s="53" customFormat="1" ht="85.2" customHeight="1" x14ac:dyDescent="0.25">
      <c r="B32" s="59"/>
      <c r="C32" s="61" t="s">
        <v>212</v>
      </c>
      <c r="D32" s="71" t="s">
        <v>123</v>
      </c>
      <c r="E32" s="61" t="s">
        <v>124</v>
      </c>
      <c r="F32" s="67" t="s">
        <v>83</v>
      </c>
      <c r="G32" s="66">
        <v>825</v>
      </c>
      <c r="H32" s="61">
        <v>4110</v>
      </c>
      <c r="I32" s="67">
        <v>2409</v>
      </c>
      <c r="J32" s="66" t="s">
        <v>84</v>
      </c>
      <c r="K32" s="67">
        <v>2409004</v>
      </c>
      <c r="L32" s="61" t="s">
        <v>101</v>
      </c>
      <c r="M32" s="67">
        <v>240900400</v>
      </c>
      <c r="N32" s="61" t="s">
        <v>102</v>
      </c>
      <c r="O32" s="79"/>
      <c r="P32" s="79"/>
      <c r="Q32" s="79"/>
      <c r="R32" s="79"/>
      <c r="S32" s="79"/>
      <c r="T32" s="79"/>
      <c r="U32" s="79"/>
      <c r="V32" s="79"/>
      <c r="W32" s="79"/>
      <c r="X32" s="79"/>
      <c r="Y32" s="79"/>
      <c r="Z32" s="79"/>
      <c r="AA32" s="84"/>
      <c r="AB32" s="84"/>
      <c r="AC32" s="84"/>
      <c r="AD32" s="84"/>
      <c r="AE32" s="84"/>
      <c r="AF32" s="84"/>
      <c r="AG32" s="95"/>
      <c r="AH32" s="95"/>
      <c r="AI32" s="84"/>
      <c r="AJ32" s="84"/>
      <c r="AK32" s="105">
        <f>SUM(AK33:AK38)</f>
        <v>971738311</v>
      </c>
      <c r="AL32" s="98"/>
      <c r="AM32" s="99"/>
      <c r="AN32" s="99"/>
      <c r="AO32" s="113"/>
      <c r="AP32" s="114">
        <f>SUM(AP33:AP38)</f>
        <v>971738311</v>
      </c>
      <c r="AQ32" s="115"/>
      <c r="AR32" s="121"/>
      <c r="AS32" s="116"/>
      <c r="AT32" s="116"/>
      <c r="AU32" s="116"/>
      <c r="AV32" s="116"/>
      <c r="AW32" s="116"/>
      <c r="AX32" s="116"/>
      <c r="AY32" s="116"/>
      <c r="AZ32" s="116"/>
      <c r="BA32" s="116"/>
      <c r="BB32" s="116"/>
      <c r="BC32" s="116"/>
      <c r="BD32" s="116"/>
      <c r="BE32" s="116"/>
      <c r="BF32" s="116" t="s">
        <v>103</v>
      </c>
      <c r="BG32" s="128"/>
    </row>
    <row r="33" spans="2:59" s="53" customFormat="1" ht="62.4" customHeight="1" x14ac:dyDescent="0.25">
      <c r="B33" s="59"/>
      <c r="C33" s="65"/>
      <c r="D33" s="65"/>
      <c r="E33" s="65"/>
      <c r="F33" s="65"/>
      <c r="G33" s="65"/>
      <c r="H33" s="68"/>
      <c r="I33" s="80"/>
      <c r="J33" s="80"/>
      <c r="K33" s="80"/>
      <c r="L33" s="80"/>
      <c r="M33" s="80"/>
      <c r="N33" s="80"/>
      <c r="O33" s="77"/>
      <c r="P33" s="77"/>
      <c r="Q33" s="77"/>
      <c r="R33" s="77"/>
      <c r="S33" s="77"/>
      <c r="T33" s="77"/>
      <c r="U33" s="77"/>
      <c r="V33" s="77"/>
      <c r="W33" s="77"/>
      <c r="X33" s="77"/>
      <c r="Y33" s="77"/>
      <c r="Z33" s="77"/>
      <c r="AA33" s="85"/>
      <c r="AB33" s="85"/>
      <c r="AC33" s="85"/>
      <c r="AD33" s="85"/>
      <c r="AE33" s="85"/>
      <c r="AF33" s="85"/>
      <c r="AG33" s="85"/>
      <c r="AH33" s="100"/>
      <c r="AI33" s="85"/>
      <c r="AJ33" s="101"/>
      <c r="AK33" s="102">
        <f>AO33</f>
        <v>32600000</v>
      </c>
      <c r="AL33" s="68" t="s">
        <v>88</v>
      </c>
      <c r="AM33" s="103" t="s">
        <v>213</v>
      </c>
      <c r="AN33" s="103" t="str">
        <f>_xlfn.CONCAT("Contratar personal para la """,AM33,"""")</f>
        <v>Contratar personal para la "Prestacion de servicios de apoyo a la gestion al transito del atlantico en los planes de control operativos desarrollados por la entidad, que garanticen el cumplimiento de las normas de transito por parte de los actores"</v>
      </c>
      <c r="AO33" s="118">
        <f>6000000+26600000</f>
        <v>32600000</v>
      </c>
      <c r="AP33" s="118">
        <f>AO33</f>
        <v>32600000</v>
      </c>
      <c r="AQ33" s="103"/>
      <c r="AR33" s="103" t="s">
        <v>207</v>
      </c>
      <c r="AS33" s="77"/>
      <c r="AT33" s="77"/>
      <c r="AU33" s="77"/>
      <c r="AV33" s="77"/>
      <c r="AW33" s="77"/>
      <c r="AX33" s="77"/>
      <c r="AY33" s="77"/>
      <c r="AZ33" s="77"/>
      <c r="BA33" s="77"/>
      <c r="BB33" s="77"/>
      <c r="BC33" s="77"/>
      <c r="BD33" s="77"/>
      <c r="BE33" s="77"/>
      <c r="BF33" s="77" t="s">
        <v>103</v>
      </c>
      <c r="BG33" s="128"/>
    </row>
    <row r="34" spans="2:59" s="53" customFormat="1" ht="62.4" customHeight="1" x14ac:dyDescent="0.25">
      <c r="B34" s="59"/>
      <c r="C34" s="65"/>
      <c r="D34" s="69"/>
      <c r="E34" s="65"/>
      <c r="F34" s="65"/>
      <c r="G34" s="65"/>
      <c r="H34" s="65"/>
      <c r="I34" s="80"/>
      <c r="J34" s="80"/>
      <c r="K34" s="80"/>
      <c r="L34" s="80"/>
      <c r="M34" s="67"/>
      <c r="N34" s="80"/>
      <c r="O34" s="77"/>
      <c r="P34" s="77"/>
      <c r="Q34" s="77"/>
      <c r="R34" s="77"/>
      <c r="S34" s="77"/>
      <c r="T34" s="77"/>
      <c r="U34" s="77"/>
      <c r="V34" s="77"/>
      <c r="W34" s="77"/>
      <c r="X34" s="77"/>
      <c r="Y34" s="77"/>
      <c r="Z34" s="77"/>
      <c r="AA34" s="85"/>
      <c r="AB34" s="85"/>
      <c r="AC34" s="85"/>
      <c r="AD34" s="85"/>
      <c r="AE34" s="85"/>
      <c r="AF34" s="85"/>
      <c r="AG34" s="85"/>
      <c r="AH34" s="100"/>
      <c r="AI34" s="85"/>
      <c r="AJ34" s="101"/>
      <c r="AK34" s="102">
        <f t="shared" ref="AK34:AK38" si="3">AO34</f>
        <v>20000000</v>
      </c>
      <c r="AL34" s="68" t="s">
        <v>88</v>
      </c>
      <c r="AM34" s="103" t="s">
        <v>214</v>
      </c>
      <c r="AN34" s="103" t="str">
        <f>AM34</f>
        <v>Contratar la prestación del servicio de grúas para el traslado de vehículos inmovilizados en controles operativos o como resultado de accidentes de tránsito en donde el instituto de transito del atlántico tenga jurisdicccion.</v>
      </c>
      <c r="AO34" s="118">
        <v>20000000</v>
      </c>
      <c r="AP34" s="118">
        <f t="shared" ref="AP34:AP38" si="4">AO34</f>
        <v>20000000</v>
      </c>
      <c r="AQ34" s="103"/>
      <c r="AR34" s="68"/>
      <c r="AS34" s="77"/>
      <c r="AT34" s="77"/>
      <c r="AU34" s="77"/>
      <c r="AV34" s="77"/>
      <c r="AW34" s="77"/>
      <c r="AX34" s="77"/>
      <c r="AY34" s="77"/>
      <c r="AZ34" s="77"/>
      <c r="BA34" s="77"/>
      <c r="BB34" s="77"/>
      <c r="BC34" s="77"/>
      <c r="BD34" s="77"/>
      <c r="BE34" s="77"/>
      <c r="BF34" s="77" t="s">
        <v>103</v>
      </c>
      <c r="BG34" s="128"/>
    </row>
    <row r="35" spans="2:59" s="53" customFormat="1" ht="62.4" customHeight="1" x14ac:dyDescent="0.25">
      <c r="B35" s="59"/>
      <c r="C35" s="65"/>
      <c r="D35" s="69"/>
      <c r="E35" s="65"/>
      <c r="F35" s="65"/>
      <c r="G35" s="65"/>
      <c r="H35" s="65"/>
      <c r="I35" s="80"/>
      <c r="J35" s="80"/>
      <c r="K35" s="80"/>
      <c r="L35" s="80"/>
      <c r="M35" s="67"/>
      <c r="N35" s="80"/>
      <c r="O35" s="77"/>
      <c r="P35" s="77"/>
      <c r="Q35" s="77"/>
      <c r="R35" s="77"/>
      <c r="S35" s="77"/>
      <c r="T35" s="77"/>
      <c r="U35" s="77"/>
      <c r="V35" s="77"/>
      <c r="W35" s="77"/>
      <c r="X35" s="77"/>
      <c r="Y35" s="77"/>
      <c r="Z35" s="77"/>
      <c r="AA35" s="85"/>
      <c r="AB35" s="85"/>
      <c r="AC35" s="85"/>
      <c r="AD35" s="85"/>
      <c r="AE35" s="85"/>
      <c r="AF35" s="85"/>
      <c r="AG35" s="85"/>
      <c r="AH35" s="100"/>
      <c r="AI35" s="85"/>
      <c r="AJ35" s="101"/>
      <c r="AK35" s="102">
        <f t="shared" si="3"/>
        <v>58500000</v>
      </c>
      <c r="AL35" s="68" t="s">
        <v>88</v>
      </c>
      <c r="AM35" s="103" t="s">
        <v>215</v>
      </c>
      <c r="AN35" s="103" t="str">
        <f>AM35</f>
        <v>Adquisicion de uniformes y elementos de proteccion para agentes de transito nombrados del instituto de transito del atlantico</v>
      </c>
      <c r="AO35" s="118">
        <v>58500000</v>
      </c>
      <c r="AP35" s="118">
        <f t="shared" si="4"/>
        <v>58500000</v>
      </c>
      <c r="AQ35" s="103"/>
      <c r="AR35" s="68"/>
      <c r="AS35" s="77"/>
      <c r="AT35" s="77"/>
      <c r="AU35" s="77"/>
      <c r="AV35" s="77"/>
      <c r="AW35" s="77"/>
      <c r="AX35" s="77"/>
      <c r="AY35" s="77"/>
      <c r="AZ35" s="77"/>
      <c r="BA35" s="77"/>
      <c r="BB35" s="77"/>
      <c r="BC35" s="77"/>
      <c r="BD35" s="77"/>
      <c r="BE35" s="77"/>
      <c r="BF35" s="77" t="s">
        <v>103</v>
      </c>
      <c r="BG35" s="128"/>
    </row>
    <row r="36" spans="2:59" s="53" customFormat="1" ht="62.4" customHeight="1" x14ac:dyDescent="0.25">
      <c r="B36" s="59"/>
      <c r="C36" s="65"/>
      <c r="D36" s="69"/>
      <c r="E36" s="65"/>
      <c r="F36" s="65"/>
      <c r="G36" s="65"/>
      <c r="H36" s="65"/>
      <c r="I36" s="80"/>
      <c r="J36" s="80"/>
      <c r="K36" s="80"/>
      <c r="L36" s="80"/>
      <c r="M36" s="67"/>
      <c r="N36" s="80"/>
      <c r="O36" s="77"/>
      <c r="P36" s="77"/>
      <c r="Q36" s="77"/>
      <c r="R36" s="77"/>
      <c r="S36" s="77"/>
      <c r="T36" s="77"/>
      <c r="U36" s="77"/>
      <c r="V36" s="77"/>
      <c r="W36" s="77"/>
      <c r="X36" s="77"/>
      <c r="Y36" s="77"/>
      <c r="Z36" s="77"/>
      <c r="AA36" s="85"/>
      <c r="AB36" s="85"/>
      <c r="AC36" s="85"/>
      <c r="AD36" s="85"/>
      <c r="AE36" s="85"/>
      <c r="AF36" s="85"/>
      <c r="AG36" s="85"/>
      <c r="AH36" s="100"/>
      <c r="AI36" s="85"/>
      <c r="AJ36" s="101"/>
      <c r="AK36" s="102">
        <f t="shared" si="3"/>
        <v>85000000</v>
      </c>
      <c r="AL36" s="68" t="s">
        <v>88</v>
      </c>
      <c r="AM36" s="103" t="s">
        <v>216</v>
      </c>
      <c r="AN36" s="103" t="str">
        <f>_xlfn.CONCAT("Contratar """,AM36,"""")</f>
        <v>Contratar "Servicio de mantenimiento preventivo y correctivo del parque automotor del instituto de transito del atlantico"</v>
      </c>
      <c r="AO36" s="118">
        <v>85000000</v>
      </c>
      <c r="AP36" s="118">
        <f t="shared" si="4"/>
        <v>85000000</v>
      </c>
      <c r="AQ36" s="103"/>
      <c r="AR36" s="68"/>
      <c r="AS36" s="77"/>
      <c r="AT36" s="77"/>
      <c r="AU36" s="77"/>
      <c r="AV36" s="77"/>
      <c r="AW36" s="77"/>
      <c r="AX36" s="77"/>
      <c r="AY36" s="77"/>
      <c r="AZ36" s="77"/>
      <c r="BA36" s="77"/>
      <c r="BB36" s="77"/>
      <c r="BC36" s="77"/>
      <c r="BD36" s="77"/>
      <c r="BE36" s="77"/>
      <c r="BF36" s="77" t="s">
        <v>103</v>
      </c>
      <c r="BG36" s="128"/>
    </row>
    <row r="37" spans="2:59" s="53" customFormat="1" ht="62.4" customHeight="1" x14ac:dyDescent="0.25">
      <c r="B37" s="59"/>
      <c r="C37" s="65"/>
      <c r="D37" s="69"/>
      <c r="E37" s="65"/>
      <c r="F37" s="65"/>
      <c r="G37" s="65"/>
      <c r="H37" s="65"/>
      <c r="I37" s="80"/>
      <c r="J37" s="80"/>
      <c r="K37" s="80"/>
      <c r="L37" s="80"/>
      <c r="M37" s="67"/>
      <c r="N37" s="80"/>
      <c r="O37" s="77"/>
      <c r="P37" s="77"/>
      <c r="Q37" s="77"/>
      <c r="R37" s="77"/>
      <c r="S37" s="77"/>
      <c r="T37" s="77"/>
      <c r="U37" s="77"/>
      <c r="V37" s="77"/>
      <c r="W37" s="77"/>
      <c r="X37" s="77"/>
      <c r="Y37" s="77"/>
      <c r="Z37" s="77"/>
      <c r="AA37" s="85"/>
      <c r="AB37" s="85"/>
      <c r="AC37" s="85"/>
      <c r="AD37" s="85"/>
      <c r="AE37" s="85"/>
      <c r="AF37" s="85"/>
      <c r="AG37" s="85"/>
      <c r="AH37" s="100"/>
      <c r="AI37" s="85"/>
      <c r="AJ37" s="101"/>
      <c r="AK37" s="102">
        <f t="shared" si="3"/>
        <v>655638311</v>
      </c>
      <c r="AL37" s="68" t="s">
        <v>88</v>
      </c>
      <c r="AM37" s="103" t="s">
        <v>217</v>
      </c>
      <c r="AN37" s="103" t="str">
        <f>_xlfn.CONCAT("Contratar para la """,AM37,"""")</f>
        <v>Contratar para la "Prestacion del servicio de transporte terrestre especial y alquiler de vehiculos para los funcionarios que requieran movilizarse en cumplimiento las funciones misionales de instituto de transito del atlantico"</v>
      </c>
      <c r="AO37" s="118">
        <f>362699970+292938341</f>
        <v>655638311</v>
      </c>
      <c r="AP37" s="118">
        <f t="shared" si="4"/>
        <v>655638311</v>
      </c>
      <c r="AQ37" s="103"/>
      <c r="AR37" s="68"/>
      <c r="AS37" s="77"/>
      <c r="AT37" s="77"/>
      <c r="AU37" s="77"/>
      <c r="AV37" s="77"/>
      <c r="AW37" s="77"/>
      <c r="AX37" s="77"/>
      <c r="AY37" s="77"/>
      <c r="AZ37" s="77"/>
      <c r="BA37" s="77"/>
      <c r="BB37" s="77"/>
      <c r="BC37" s="77"/>
      <c r="BD37" s="77"/>
      <c r="BE37" s="77"/>
      <c r="BF37" s="77" t="s">
        <v>103</v>
      </c>
      <c r="BG37" s="128"/>
    </row>
    <row r="38" spans="2:59" s="53" customFormat="1" ht="62.4" customHeight="1" x14ac:dyDescent="0.25">
      <c r="B38" s="59"/>
      <c r="C38" s="65"/>
      <c r="D38" s="69"/>
      <c r="E38" s="65"/>
      <c r="F38" s="65"/>
      <c r="G38" s="65"/>
      <c r="H38" s="65"/>
      <c r="I38" s="80"/>
      <c r="J38" s="80"/>
      <c r="K38" s="80"/>
      <c r="L38" s="80"/>
      <c r="M38" s="67"/>
      <c r="N38" s="80"/>
      <c r="O38" s="77"/>
      <c r="P38" s="77"/>
      <c r="Q38" s="77"/>
      <c r="R38" s="77"/>
      <c r="S38" s="77"/>
      <c r="T38" s="77"/>
      <c r="U38" s="77"/>
      <c r="V38" s="77"/>
      <c r="W38" s="77"/>
      <c r="X38" s="77"/>
      <c r="Y38" s="77"/>
      <c r="Z38" s="77"/>
      <c r="AA38" s="85"/>
      <c r="AB38" s="85"/>
      <c r="AC38" s="85"/>
      <c r="AD38" s="85"/>
      <c r="AE38" s="85"/>
      <c r="AF38" s="85"/>
      <c r="AG38" s="85"/>
      <c r="AH38" s="100"/>
      <c r="AI38" s="85"/>
      <c r="AJ38" s="101"/>
      <c r="AK38" s="102">
        <f t="shared" si="3"/>
        <v>120000000</v>
      </c>
      <c r="AL38" s="68" t="s">
        <v>88</v>
      </c>
      <c r="AM38" s="103" t="s">
        <v>218</v>
      </c>
      <c r="AN38" s="103" t="str">
        <f>AM38</f>
        <v>Adquisicion de un medio de pago alternativo sin sistema de control obligatorio para el suministro de combustible de los vehiculos a disposicion del instituto de transito del atlantico del objeto atlantico que ejercen funciones.</v>
      </c>
      <c r="AO38" s="118">
        <v>120000000</v>
      </c>
      <c r="AP38" s="118">
        <f t="shared" si="4"/>
        <v>120000000</v>
      </c>
      <c r="AQ38" s="103"/>
      <c r="AR38" s="68"/>
      <c r="AS38" s="77"/>
      <c r="AT38" s="77"/>
      <c r="AU38" s="77"/>
      <c r="AV38" s="77"/>
      <c r="AW38" s="77"/>
      <c r="AX38" s="77"/>
      <c r="AY38" s="77"/>
      <c r="AZ38" s="77"/>
      <c r="BA38" s="77"/>
      <c r="BB38" s="77"/>
      <c r="BC38" s="77"/>
      <c r="BD38" s="77"/>
      <c r="BE38" s="77"/>
      <c r="BF38" s="77" t="s">
        <v>103</v>
      </c>
      <c r="BG38" s="128"/>
    </row>
    <row r="39" spans="2:59" s="53" customFormat="1" ht="79.2" customHeight="1" x14ac:dyDescent="0.25">
      <c r="B39" s="59"/>
      <c r="C39" s="61" t="s">
        <v>219</v>
      </c>
      <c r="D39" s="71" t="s">
        <v>128</v>
      </c>
      <c r="E39" s="61" t="s">
        <v>220</v>
      </c>
      <c r="F39" s="67" t="s">
        <v>130</v>
      </c>
      <c r="G39" s="66">
        <v>0</v>
      </c>
      <c r="H39" s="61">
        <v>600</v>
      </c>
      <c r="I39" s="81">
        <v>2409</v>
      </c>
      <c r="J39" s="81" t="s">
        <v>84</v>
      </c>
      <c r="K39" s="81">
        <v>2409039</v>
      </c>
      <c r="L39" s="81" t="s">
        <v>131</v>
      </c>
      <c r="M39" s="67">
        <v>240903900</v>
      </c>
      <c r="N39" s="81" t="s">
        <v>131</v>
      </c>
      <c r="O39" s="79"/>
      <c r="P39" s="79"/>
      <c r="Q39" s="79"/>
      <c r="R39" s="79"/>
      <c r="S39" s="79"/>
      <c r="T39" s="79"/>
      <c r="U39" s="79"/>
      <c r="V39" s="79"/>
      <c r="W39" s="79"/>
      <c r="X39" s="79"/>
      <c r="Y39" s="79"/>
      <c r="Z39" s="79"/>
      <c r="AA39" s="84"/>
      <c r="AB39" s="84"/>
      <c r="AC39" s="84"/>
      <c r="AD39" s="84"/>
      <c r="AE39" s="84"/>
      <c r="AF39" s="84"/>
      <c r="AG39" s="95"/>
      <c r="AH39" s="95"/>
      <c r="AI39" s="84"/>
      <c r="AJ39" s="84"/>
      <c r="AK39" s="105">
        <f>AK40</f>
        <v>271000000</v>
      </c>
      <c r="AL39" s="98"/>
      <c r="AM39" s="99"/>
      <c r="AN39" s="99"/>
      <c r="AO39" s="113"/>
      <c r="AP39" s="114">
        <f>AP40</f>
        <v>271000000</v>
      </c>
      <c r="AQ39" s="115"/>
      <c r="AR39" s="68"/>
      <c r="AS39" s="116"/>
      <c r="AT39" s="116"/>
      <c r="AU39" s="116"/>
      <c r="AV39" s="116"/>
      <c r="AW39" s="116"/>
      <c r="AX39" s="116"/>
      <c r="AY39" s="116"/>
      <c r="AZ39" s="116"/>
      <c r="BA39" s="116"/>
      <c r="BB39" s="116"/>
      <c r="BC39" s="116"/>
      <c r="BD39" s="116"/>
      <c r="BE39" s="116"/>
      <c r="BF39" s="116" t="s">
        <v>103</v>
      </c>
      <c r="BG39" s="128"/>
    </row>
    <row r="40" spans="2:59" s="53" customFormat="1" ht="64.95" customHeight="1" x14ac:dyDescent="0.25">
      <c r="B40" s="59"/>
      <c r="C40" s="65"/>
      <c r="D40" s="65"/>
      <c r="E40" s="65"/>
      <c r="F40" s="65"/>
      <c r="G40" s="65"/>
      <c r="H40" s="68"/>
      <c r="I40" s="80"/>
      <c r="J40" s="80"/>
      <c r="K40" s="80"/>
      <c r="L40" s="80"/>
      <c r="M40" s="80"/>
      <c r="N40" s="80"/>
      <c r="O40" s="77"/>
      <c r="P40" s="77"/>
      <c r="Q40" s="77"/>
      <c r="R40" s="77"/>
      <c r="S40" s="77"/>
      <c r="T40" s="77"/>
      <c r="U40" s="77"/>
      <c r="V40" s="77"/>
      <c r="W40" s="77"/>
      <c r="X40" s="77"/>
      <c r="Y40" s="77"/>
      <c r="Z40" s="77"/>
      <c r="AA40" s="85"/>
      <c r="AB40" s="85"/>
      <c r="AC40" s="85"/>
      <c r="AD40" s="85"/>
      <c r="AE40" s="85"/>
      <c r="AF40" s="85"/>
      <c r="AG40" s="85"/>
      <c r="AH40" s="100"/>
      <c r="AI40" s="85"/>
      <c r="AJ40" s="101"/>
      <c r="AK40" s="102">
        <v>271000000</v>
      </c>
      <c r="AL40" s="68" t="s">
        <v>88</v>
      </c>
      <c r="AM40" s="103" t="s">
        <v>221</v>
      </c>
      <c r="AN40" s="103" t="s">
        <v>219</v>
      </c>
      <c r="AO40" s="117">
        <f>271000000</f>
        <v>271000000</v>
      </c>
      <c r="AP40" s="123">
        <f>AO40</f>
        <v>271000000</v>
      </c>
      <c r="AQ40" s="68"/>
      <c r="AR40" s="68"/>
      <c r="AS40" s="77"/>
      <c r="AT40" s="77"/>
      <c r="AU40" s="77"/>
      <c r="AV40" s="77"/>
      <c r="AW40" s="77"/>
      <c r="AX40" s="77"/>
      <c r="AY40" s="77"/>
      <c r="AZ40" s="77"/>
      <c r="BA40" s="77"/>
      <c r="BB40" s="77"/>
      <c r="BC40" s="77"/>
      <c r="BD40" s="77"/>
      <c r="BE40" s="77"/>
      <c r="BF40" s="77" t="s">
        <v>103</v>
      </c>
      <c r="BG40" s="128"/>
    </row>
    <row r="41" spans="2:59" s="53" customFormat="1" ht="83.4" customHeight="1" x14ac:dyDescent="0.25">
      <c r="B41" s="59"/>
      <c r="C41" s="61" t="s">
        <v>222</v>
      </c>
      <c r="D41" s="71" t="s">
        <v>133</v>
      </c>
      <c r="E41" s="61" t="s">
        <v>134</v>
      </c>
      <c r="F41" s="61" t="s">
        <v>83</v>
      </c>
      <c r="G41" s="66">
        <v>0</v>
      </c>
      <c r="H41" s="61">
        <v>2500</v>
      </c>
      <c r="I41" s="81">
        <v>2409</v>
      </c>
      <c r="J41" s="81" t="s">
        <v>84</v>
      </c>
      <c r="K41" s="81">
        <v>2409013</v>
      </c>
      <c r="L41" s="81" t="s">
        <v>135</v>
      </c>
      <c r="M41" s="67">
        <v>240901302</v>
      </c>
      <c r="N41" s="81" t="s">
        <v>136</v>
      </c>
      <c r="O41" s="79"/>
      <c r="P41" s="79"/>
      <c r="Q41" s="79"/>
      <c r="R41" s="79"/>
      <c r="S41" s="79"/>
      <c r="T41" s="79"/>
      <c r="U41" s="79"/>
      <c r="V41" s="79"/>
      <c r="W41" s="79"/>
      <c r="X41" s="79"/>
      <c r="Y41" s="79"/>
      <c r="Z41" s="79"/>
      <c r="AA41" s="84"/>
      <c r="AB41" s="84"/>
      <c r="AC41" s="84"/>
      <c r="AD41" s="84"/>
      <c r="AE41" s="84"/>
      <c r="AF41" s="84"/>
      <c r="AG41" s="95"/>
      <c r="AH41" s="95"/>
      <c r="AI41" s="84"/>
      <c r="AJ41" s="84"/>
      <c r="AK41" s="105">
        <f>SUM(AK42:AK43)</f>
        <v>300000000</v>
      </c>
      <c r="AL41" s="98"/>
      <c r="AM41" s="99"/>
      <c r="AN41" s="99"/>
      <c r="AO41" s="113"/>
      <c r="AP41" s="114">
        <f>AP42+AP43</f>
        <v>300000000</v>
      </c>
      <c r="AQ41" s="115"/>
      <c r="AR41" s="121"/>
      <c r="AS41" s="116"/>
      <c r="AT41" s="116"/>
      <c r="AU41" s="116"/>
      <c r="AV41" s="116"/>
      <c r="AW41" s="116"/>
      <c r="AX41" s="116"/>
      <c r="AY41" s="116"/>
      <c r="AZ41" s="116"/>
      <c r="BA41" s="116"/>
      <c r="BB41" s="116"/>
      <c r="BC41" s="116"/>
      <c r="BD41" s="116"/>
      <c r="BE41" s="116"/>
      <c r="BF41" s="116" t="s">
        <v>103</v>
      </c>
      <c r="BG41" s="128"/>
    </row>
    <row r="42" spans="2:59" s="53" customFormat="1" ht="63" customHeight="1" x14ac:dyDescent="0.25">
      <c r="B42" s="59"/>
      <c r="C42" s="65"/>
      <c r="D42" s="65"/>
      <c r="E42" s="65"/>
      <c r="F42" s="65"/>
      <c r="G42" s="65"/>
      <c r="H42" s="68"/>
      <c r="I42" s="80"/>
      <c r="J42" s="80"/>
      <c r="K42" s="80"/>
      <c r="L42" s="80"/>
      <c r="M42" s="80"/>
      <c r="N42" s="80"/>
      <c r="O42" s="77"/>
      <c r="P42" s="77"/>
      <c r="Q42" s="77"/>
      <c r="R42" s="77"/>
      <c r="S42" s="77"/>
      <c r="T42" s="77"/>
      <c r="U42" s="77"/>
      <c r="V42" s="77"/>
      <c r="W42" s="77"/>
      <c r="X42" s="77"/>
      <c r="Y42" s="77"/>
      <c r="Z42" s="77"/>
      <c r="AA42" s="85"/>
      <c r="AB42" s="85"/>
      <c r="AC42" s="85"/>
      <c r="AD42" s="85"/>
      <c r="AE42" s="85"/>
      <c r="AF42" s="85"/>
      <c r="AG42" s="85"/>
      <c r="AH42" s="100"/>
      <c r="AI42" s="85"/>
      <c r="AJ42" s="101"/>
      <c r="AK42" s="102">
        <f>AO42</f>
        <v>41000000</v>
      </c>
      <c r="AL42" s="68" t="s">
        <v>88</v>
      </c>
      <c r="AM42" s="103" t="s">
        <v>223</v>
      </c>
      <c r="AN42" s="295" t="s">
        <v>134</v>
      </c>
      <c r="AO42" s="107">
        <v>41000000</v>
      </c>
      <c r="AP42" s="107">
        <f>AO42</f>
        <v>41000000</v>
      </c>
      <c r="AQ42" s="68"/>
      <c r="AR42" s="68" t="s">
        <v>224</v>
      </c>
      <c r="AS42" s="77"/>
      <c r="AT42" s="77"/>
      <c r="AU42" s="77"/>
      <c r="AV42" s="77"/>
      <c r="AW42" s="77"/>
      <c r="AX42" s="77"/>
      <c r="AY42" s="77"/>
      <c r="AZ42" s="77"/>
      <c r="BA42" s="77"/>
      <c r="BB42" s="77"/>
      <c r="BC42" s="77"/>
      <c r="BD42" s="77"/>
      <c r="BE42" s="77"/>
      <c r="BF42" s="77" t="s">
        <v>103</v>
      </c>
      <c r="BG42" s="128"/>
    </row>
    <row r="43" spans="2:59" s="53" customFormat="1" ht="63" customHeight="1" x14ac:dyDescent="0.25">
      <c r="B43" s="59"/>
      <c r="C43" s="65"/>
      <c r="D43" s="69"/>
      <c r="E43" s="65"/>
      <c r="F43" s="65"/>
      <c r="G43" s="65"/>
      <c r="H43" s="65"/>
      <c r="I43" s="80"/>
      <c r="J43" s="80"/>
      <c r="K43" s="80"/>
      <c r="L43" s="80"/>
      <c r="M43" s="67"/>
      <c r="N43" s="80"/>
      <c r="O43" s="77"/>
      <c r="P43" s="77"/>
      <c r="Q43" s="77"/>
      <c r="R43" s="77"/>
      <c r="S43" s="77"/>
      <c r="T43" s="77"/>
      <c r="U43" s="77"/>
      <c r="V43" s="77"/>
      <c r="W43" s="77"/>
      <c r="X43" s="77"/>
      <c r="Y43" s="77"/>
      <c r="Z43" s="77"/>
      <c r="AA43" s="85"/>
      <c r="AB43" s="85"/>
      <c r="AC43" s="85"/>
      <c r="AD43" s="85"/>
      <c r="AE43" s="85"/>
      <c r="AF43" s="85"/>
      <c r="AG43" s="85"/>
      <c r="AH43" s="100"/>
      <c r="AI43" s="85"/>
      <c r="AJ43" s="101"/>
      <c r="AK43" s="102">
        <f>AO43</f>
        <v>259000000</v>
      </c>
      <c r="AL43" s="68" t="s">
        <v>88</v>
      </c>
      <c r="AM43" s="103" t="s">
        <v>225</v>
      </c>
      <c r="AN43" s="296"/>
      <c r="AO43" s="107">
        <f>500001261-AO40+29998739</f>
        <v>259000000</v>
      </c>
      <c r="AP43" s="107">
        <f>AO43</f>
        <v>259000000</v>
      </c>
      <c r="AQ43" s="68"/>
      <c r="AR43" s="68"/>
      <c r="AS43" s="77"/>
      <c r="AT43" s="77"/>
      <c r="AU43" s="77"/>
      <c r="AV43" s="77"/>
      <c r="AW43" s="77"/>
      <c r="AX43" s="77"/>
      <c r="AY43" s="77"/>
      <c r="AZ43" s="77"/>
      <c r="BA43" s="77"/>
      <c r="BB43" s="77"/>
      <c r="BC43" s="77"/>
      <c r="BD43" s="77"/>
      <c r="BE43" s="77"/>
      <c r="BF43" s="77" t="s">
        <v>103</v>
      </c>
      <c r="BG43" s="128"/>
    </row>
    <row r="44" spans="2:59" s="53" customFormat="1" ht="95.4" customHeight="1" x14ac:dyDescent="0.25">
      <c r="B44" s="59"/>
      <c r="C44" s="61" t="s">
        <v>137</v>
      </c>
      <c r="D44" s="71" t="s">
        <v>138</v>
      </c>
      <c r="E44" s="61" t="s">
        <v>139</v>
      </c>
      <c r="F44" s="61" t="s">
        <v>83</v>
      </c>
      <c r="G44" s="66">
        <v>15</v>
      </c>
      <c r="H44" s="61">
        <v>15</v>
      </c>
      <c r="I44" s="81">
        <v>2409</v>
      </c>
      <c r="J44" s="81" t="s">
        <v>84</v>
      </c>
      <c r="K44" s="81">
        <v>2409013</v>
      </c>
      <c r="L44" s="81" t="s">
        <v>135</v>
      </c>
      <c r="M44" s="67">
        <v>240901304</v>
      </c>
      <c r="N44" s="81" t="s">
        <v>140</v>
      </c>
      <c r="O44" s="79"/>
      <c r="P44" s="79"/>
      <c r="Q44" s="79"/>
      <c r="R44" s="79"/>
      <c r="S44" s="79"/>
      <c r="T44" s="79"/>
      <c r="U44" s="79"/>
      <c r="V44" s="79"/>
      <c r="W44" s="79"/>
      <c r="X44" s="79"/>
      <c r="Y44" s="79"/>
      <c r="Z44" s="79"/>
      <c r="AA44" s="85"/>
      <c r="AB44" s="84"/>
      <c r="AC44" s="84"/>
      <c r="AD44" s="84"/>
      <c r="AE44" s="84"/>
      <c r="AF44" s="84"/>
      <c r="AG44" s="95"/>
      <c r="AH44" s="95"/>
      <c r="AI44" s="84"/>
      <c r="AJ44" s="84"/>
      <c r="AK44" s="105">
        <f>AK45</f>
        <v>5844000000</v>
      </c>
      <c r="AL44" s="98"/>
      <c r="AM44" s="99"/>
      <c r="AN44" s="99"/>
      <c r="AO44" s="113"/>
      <c r="AP44" s="114">
        <f>AP45</f>
        <v>5844000000</v>
      </c>
      <c r="AQ44" s="115"/>
      <c r="AR44" s="68"/>
      <c r="AS44" s="116"/>
      <c r="AT44" s="116"/>
      <c r="AU44" s="116"/>
      <c r="AV44" s="116"/>
      <c r="AW44" s="116"/>
      <c r="AX44" s="116"/>
      <c r="AY44" s="116"/>
      <c r="AZ44" s="116"/>
      <c r="BA44" s="116"/>
      <c r="BB44" s="116"/>
      <c r="BC44" s="116"/>
      <c r="BD44" s="116"/>
      <c r="BE44" s="116"/>
      <c r="BF44" s="116" t="s">
        <v>103</v>
      </c>
      <c r="BG44" s="128"/>
    </row>
    <row r="45" spans="2:59" s="53" customFormat="1" ht="97.95" customHeight="1" x14ac:dyDescent="0.25">
      <c r="B45" s="59"/>
      <c r="C45" s="65"/>
      <c r="D45" s="65"/>
      <c r="E45" s="65"/>
      <c r="F45" s="65"/>
      <c r="G45" s="65"/>
      <c r="H45" s="68"/>
      <c r="I45" s="80"/>
      <c r="J45" s="80"/>
      <c r="K45" s="80"/>
      <c r="L45" s="80"/>
      <c r="M45" s="80"/>
      <c r="N45" s="80"/>
      <c r="O45" s="77"/>
      <c r="P45" s="77"/>
      <c r="Q45" s="77"/>
      <c r="R45" s="77"/>
      <c r="S45" s="77"/>
      <c r="T45" s="77"/>
      <c r="U45" s="77"/>
      <c r="V45" s="77"/>
      <c r="W45" s="77"/>
      <c r="X45" s="77"/>
      <c r="Y45" s="77"/>
      <c r="Z45" s="77"/>
      <c r="AA45" s="85"/>
      <c r="AB45" s="85"/>
      <c r="AC45" s="85"/>
      <c r="AD45" s="85"/>
      <c r="AE45" s="85"/>
      <c r="AF45" s="85"/>
      <c r="AG45" s="85"/>
      <c r="AH45" s="100"/>
      <c r="AI45" s="85"/>
      <c r="AJ45" s="101"/>
      <c r="AK45" s="102">
        <v>5844000000</v>
      </c>
      <c r="AL45" s="68" t="s">
        <v>88</v>
      </c>
      <c r="AM45" s="103" t="s">
        <v>226</v>
      </c>
      <c r="AN45" s="107" t="s">
        <v>227</v>
      </c>
      <c r="AO45" s="107">
        <v>5844000000</v>
      </c>
      <c r="AP45" s="107">
        <f>AO45</f>
        <v>5844000000</v>
      </c>
      <c r="AQ45" s="103" t="s">
        <v>228</v>
      </c>
      <c r="AR45" s="68"/>
      <c r="AS45" s="77"/>
      <c r="AT45" s="77"/>
      <c r="AU45" s="77"/>
      <c r="AV45" s="77"/>
      <c r="AW45" s="77"/>
      <c r="AX45" s="77"/>
      <c r="AY45" s="77"/>
      <c r="AZ45" s="77"/>
      <c r="BA45" s="77"/>
      <c r="BB45" s="77"/>
      <c r="BC45" s="77"/>
      <c r="BD45" s="77"/>
      <c r="BE45" s="77"/>
      <c r="BF45" s="77" t="s">
        <v>103</v>
      </c>
      <c r="BG45" s="128"/>
    </row>
    <row r="46" spans="2:59" s="53" customFormat="1" ht="70.2" customHeight="1" x14ac:dyDescent="0.25">
      <c r="B46" s="59"/>
      <c r="C46" s="61" t="s">
        <v>229</v>
      </c>
      <c r="D46" s="70" t="s">
        <v>146</v>
      </c>
      <c r="E46" s="61" t="s">
        <v>147</v>
      </c>
      <c r="F46" s="63"/>
      <c r="G46" s="66">
        <v>45.1</v>
      </c>
      <c r="H46" s="66">
        <v>44.85</v>
      </c>
      <c r="I46" s="63"/>
      <c r="J46" s="63"/>
      <c r="K46" s="63"/>
      <c r="L46" s="63"/>
      <c r="M46" s="63"/>
      <c r="N46" s="63"/>
      <c r="O46" s="74"/>
      <c r="P46" s="74"/>
      <c r="Q46" s="74"/>
      <c r="R46" s="74"/>
      <c r="S46" s="74"/>
      <c r="T46" s="74"/>
      <c r="U46" s="74"/>
      <c r="V46" s="74"/>
      <c r="W46" s="74"/>
      <c r="X46" s="74"/>
      <c r="Y46" s="74"/>
      <c r="Z46" s="74"/>
      <c r="AA46" s="83"/>
      <c r="AB46" s="83"/>
      <c r="AC46" s="83"/>
      <c r="AD46" s="83"/>
      <c r="AE46" s="83"/>
      <c r="AF46" s="83"/>
      <c r="AG46" s="90"/>
      <c r="AH46" s="91"/>
      <c r="AI46" s="83"/>
      <c r="AJ46" s="92"/>
      <c r="AK46" s="104">
        <f>AK47+AK56+AK58+AK61+AK63+AK66</f>
        <v>3400000000</v>
      </c>
      <c r="AL46" s="272"/>
      <c r="AM46" s="272"/>
      <c r="AN46" s="272"/>
      <c r="AO46" s="272"/>
      <c r="AP46" s="272"/>
      <c r="AQ46" s="273"/>
      <c r="AR46" s="68"/>
      <c r="AS46" s="78"/>
      <c r="AT46" s="78"/>
      <c r="AU46" s="78"/>
      <c r="AV46" s="78"/>
      <c r="AW46" s="78"/>
      <c r="AX46" s="78"/>
      <c r="AY46" s="78"/>
      <c r="AZ46" s="78"/>
      <c r="BA46" s="78"/>
      <c r="BB46" s="78"/>
      <c r="BC46" s="78"/>
      <c r="BD46" s="78"/>
      <c r="BE46" s="78"/>
      <c r="BF46" s="78"/>
      <c r="BG46" s="128"/>
    </row>
    <row r="47" spans="2:59" s="53" customFormat="1" ht="76.95" customHeight="1" x14ac:dyDescent="0.25">
      <c r="B47" s="59"/>
      <c r="C47" s="61" t="s">
        <v>148</v>
      </c>
      <c r="D47" s="70" t="s">
        <v>149</v>
      </c>
      <c r="E47" s="61" t="s">
        <v>230</v>
      </c>
      <c r="F47" s="61" t="s">
        <v>83</v>
      </c>
      <c r="G47" s="66">
        <v>1</v>
      </c>
      <c r="H47" s="61">
        <v>1</v>
      </c>
      <c r="I47" s="61">
        <v>4599</v>
      </c>
      <c r="J47" s="81" t="s">
        <v>151</v>
      </c>
      <c r="K47" s="61">
        <v>4599029</v>
      </c>
      <c r="L47" s="61" t="s">
        <v>152</v>
      </c>
      <c r="M47" s="61">
        <v>459902903</v>
      </c>
      <c r="N47" s="61" t="s">
        <v>153</v>
      </c>
      <c r="O47" s="74"/>
      <c r="P47" s="74"/>
      <c r="Q47" s="74"/>
      <c r="R47" s="74"/>
      <c r="S47" s="74"/>
      <c r="T47" s="74"/>
      <c r="U47" s="74"/>
      <c r="V47" s="74"/>
      <c r="W47" s="74"/>
      <c r="X47" s="74"/>
      <c r="Y47" s="74"/>
      <c r="Z47" s="74"/>
      <c r="AA47" s="84"/>
      <c r="AB47" s="84"/>
      <c r="AC47" s="84"/>
      <c r="AD47" s="84"/>
      <c r="AE47" s="84"/>
      <c r="AF47" s="84"/>
      <c r="AG47" s="95"/>
      <c r="AH47" s="95"/>
      <c r="AI47" s="84"/>
      <c r="AJ47" s="96"/>
      <c r="AK47" s="105">
        <f>SUM(AK48:AK55)</f>
        <v>982500000.00000012</v>
      </c>
      <c r="AL47" s="98"/>
      <c r="AM47" s="99"/>
      <c r="AN47" s="99"/>
      <c r="AO47" s="113"/>
      <c r="AP47" s="114">
        <f>SUM(AP48:AP55)</f>
        <v>982500000.00000012</v>
      </c>
      <c r="AQ47" s="115"/>
      <c r="AR47" s="124"/>
      <c r="AS47" s="116"/>
      <c r="AT47" s="116"/>
      <c r="AU47" s="116"/>
      <c r="AV47" s="116"/>
      <c r="AW47" s="116"/>
      <c r="AX47" s="116"/>
      <c r="AY47" s="116"/>
      <c r="AZ47" s="116"/>
      <c r="BA47" s="116"/>
      <c r="BB47" s="116"/>
      <c r="BC47" s="116"/>
      <c r="BD47" s="116"/>
      <c r="BE47" s="116"/>
      <c r="BF47" s="116" t="s">
        <v>103</v>
      </c>
      <c r="BG47" s="128"/>
    </row>
    <row r="48" spans="2:59" s="53" customFormat="1" ht="76.95" customHeight="1" x14ac:dyDescent="0.25">
      <c r="B48" s="59"/>
      <c r="C48" s="65"/>
      <c r="D48" s="65"/>
      <c r="E48" s="65"/>
      <c r="F48" s="65"/>
      <c r="G48" s="65"/>
      <c r="H48" s="68"/>
      <c r="I48" s="75"/>
      <c r="J48" s="76"/>
      <c r="K48" s="75"/>
      <c r="L48" s="75"/>
      <c r="M48" s="75"/>
      <c r="N48" s="75"/>
      <c r="O48" s="77"/>
      <c r="P48" s="77"/>
      <c r="Q48" s="77"/>
      <c r="R48" s="77"/>
      <c r="S48" s="77"/>
      <c r="T48" s="77"/>
      <c r="U48" s="77"/>
      <c r="V48" s="77"/>
      <c r="W48" s="77"/>
      <c r="X48" s="77"/>
      <c r="Y48" s="77"/>
      <c r="Z48" s="77"/>
      <c r="AA48" s="85"/>
      <c r="AB48" s="85"/>
      <c r="AC48" s="85"/>
      <c r="AD48" s="85"/>
      <c r="AE48" s="85"/>
      <c r="AF48" s="85"/>
      <c r="AG48" s="85"/>
      <c r="AH48" s="100"/>
      <c r="AI48" s="85"/>
      <c r="AJ48" s="101"/>
      <c r="AK48" s="102">
        <f>AO48</f>
        <v>77922085.714285702</v>
      </c>
      <c r="AL48" s="68" t="s">
        <v>88</v>
      </c>
      <c r="AM48" s="108" t="s">
        <v>231</v>
      </c>
      <c r="AN48" s="295" t="s">
        <v>230</v>
      </c>
      <c r="AO48" s="118">
        <v>77922085.714285702</v>
      </c>
      <c r="AP48" s="118">
        <f t="shared" ref="AP48:AP55" si="5">AO48</f>
        <v>77922085.714285702</v>
      </c>
      <c r="AQ48" s="121"/>
      <c r="AR48" s="183" t="s">
        <v>224</v>
      </c>
      <c r="AS48" s="77"/>
      <c r="AT48" s="77"/>
      <c r="AU48" s="77"/>
      <c r="AV48" s="77"/>
      <c r="AW48" s="77"/>
      <c r="AX48" s="77"/>
      <c r="AY48" s="77"/>
      <c r="AZ48" s="77"/>
      <c r="BA48" s="77"/>
      <c r="BB48" s="77"/>
      <c r="BC48" s="77"/>
      <c r="BD48" s="77"/>
      <c r="BE48" s="77"/>
      <c r="BF48" s="77" t="s">
        <v>103</v>
      </c>
      <c r="BG48" s="128"/>
    </row>
    <row r="49" spans="2:59" s="53" customFormat="1" ht="54.6" customHeight="1" x14ac:dyDescent="0.25">
      <c r="B49" s="59"/>
      <c r="C49" s="65"/>
      <c r="D49" s="69"/>
      <c r="E49" s="65"/>
      <c r="F49" s="65"/>
      <c r="G49" s="65"/>
      <c r="H49" s="65"/>
      <c r="I49" s="75"/>
      <c r="J49" s="76"/>
      <c r="K49" s="75"/>
      <c r="L49" s="82"/>
      <c r="M49" s="82"/>
      <c r="N49" s="82"/>
      <c r="O49" s="77"/>
      <c r="P49" s="77"/>
      <c r="Q49" s="77"/>
      <c r="R49" s="77"/>
      <c r="S49" s="77"/>
      <c r="T49" s="77"/>
      <c r="U49" s="77"/>
      <c r="V49" s="77"/>
      <c r="W49" s="77"/>
      <c r="X49" s="77"/>
      <c r="Y49" s="77"/>
      <c r="Z49" s="77"/>
      <c r="AA49" s="85"/>
      <c r="AB49" s="85"/>
      <c r="AC49" s="85"/>
      <c r="AD49" s="85"/>
      <c r="AE49" s="85"/>
      <c r="AF49" s="85"/>
      <c r="AG49" s="85"/>
      <c r="AH49" s="100"/>
      <c r="AI49" s="85"/>
      <c r="AJ49" s="101"/>
      <c r="AK49" s="102">
        <f t="shared" ref="AK49:AK55" si="6">AO49</f>
        <v>25000000</v>
      </c>
      <c r="AL49" s="68" t="s">
        <v>88</v>
      </c>
      <c r="AM49" s="108" t="s">
        <v>232</v>
      </c>
      <c r="AN49" s="297"/>
      <c r="AO49" s="118">
        <v>25000000</v>
      </c>
      <c r="AP49" s="118">
        <f t="shared" si="5"/>
        <v>25000000</v>
      </c>
      <c r="AQ49" s="121"/>
      <c r="AR49" s="183" t="s">
        <v>224</v>
      </c>
      <c r="AS49" s="77"/>
      <c r="AT49" s="77"/>
      <c r="AU49" s="77"/>
      <c r="AV49" s="77"/>
      <c r="AW49" s="77"/>
      <c r="AX49" s="77"/>
      <c r="AY49" s="77"/>
      <c r="AZ49" s="77"/>
      <c r="BA49" s="77"/>
      <c r="BB49" s="77"/>
      <c r="BC49" s="77"/>
      <c r="BD49" s="77"/>
      <c r="BE49" s="77"/>
      <c r="BF49" s="77" t="s">
        <v>103</v>
      </c>
      <c r="BG49" s="128"/>
    </row>
    <row r="50" spans="2:59" s="53" customFormat="1" ht="54.6" customHeight="1" x14ac:dyDescent="0.25">
      <c r="B50" s="59"/>
      <c r="C50" s="65"/>
      <c r="D50" s="69"/>
      <c r="E50" s="65"/>
      <c r="F50" s="65"/>
      <c r="G50" s="65"/>
      <c r="H50" s="65"/>
      <c r="I50" s="75"/>
      <c r="J50" s="76"/>
      <c r="K50" s="75"/>
      <c r="L50" s="82"/>
      <c r="M50" s="82"/>
      <c r="N50" s="82"/>
      <c r="O50" s="77"/>
      <c r="P50" s="77"/>
      <c r="Q50" s="77"/>
      <c r="R50" s="77"/>
      <c r="S50" s="77"/>
      <c r="T50" s="77"/>
      <c r="U50" s="77"/>
      <c r="V50" s="77"/>
      <c r="W50" s="77"/>
      <c r="X50" s="77"/>
      <c r="Y50" s="77"/>
      <c r="Z50" s="77"/>
      <c r="AA50" s="85"/>
      <c r="AB50" s="85"/>
      <c r="AC50" s="85"/>
      <c r="AD50" s="85"/>
      <c r="AE50" s="85"/>
      <c r="AF50" s="85"/>
      <c r="AG50" s="85"/>
      <c r="AH50" s="100"/>
      <c r="AI50" s="85"/>
      <c r="AJ50" s="101"/>
      <c r="AK50" s="102">
        <f t="shared" si="6"/>
        <v>45000000</v>
      </c>
      <c r="AL50" s="68" t="s">
        <v>88</v>
      </c>
      <c r="AM50" s="108" t="s">
        <v>233</v>
      </c>
      <c r="AN50" s="297"/>
      <c r="AO50" s="118">
        <v>45000000</v>
      </c>
      <c r="AP50" s="118">
        <f t="shared" si="5"/>
        <v>45000000</v>
      </c>
      <c r="AQ50" s="121"/>
      <c r="AR50" s="183" t="s">
        <v>224</v>
      </c>
      <c r="AS50" s="77"/>
      <c r="AT50" s="77"/>
      <c r="AU50" s="77"/>
      <c r="AV50" s="77"/>
      <c r="AW50" s="77"/>
      <c r="AX50" s="77"/>
      <c r="AY50" s="77"/>
      <c r="AZ50" s="77"/>
      <c r="BA50" s="77"/>
      <c r="BB50" s="77"/>
      <c r="BC50" s="77"/>
      <c r="BD50" s="77"/>
      <c r="BE50" s="77"/>
      <c r="BF50" s="77" t="s">
        <v>103</v>
      </c>
      <c r="BG50" s="128"/>
    </row>
    <row r="51" spans="2:59" s="53" customFormat="1" ht="54.6" customHeight="1" x14ac:dyDescent="0.25">
      <c r="B51" s="59"/>
      <c r="C51" s="65"/>
      <c r="D51" s="69"/>
      <c r="E51" s="65"/>
      <c r="F51" s="65"/>
      <c r="G51" s="65"/>
      <c r="H51" s="65"/>
      <c r="I51" s="75"/>
      <c r="J51" s="76"/>
      <c r="K51" s="75"/>
      <c r="L51" s="82"/>
      <c r="M51" s="82"/>
      <c r="N51" s="82"/>
      <c r="O51" s="77"/>
      <c r="P51" s="77"/>
      <c r="Q51" s="77"/>
      <c r="R51" s="77"/>
      <c r="S51" s="77"/>
      <c r="T51" s="77"/>
      <c r="U51" s="77"/>
      <c r="V51" s="77"/>
      <c r="W51" s="77"/>
      <c r="X51" s="77"/>
      <c r="Y51" s="77"/>
      <c r="Z51" s="77"/>
      <c r="AA51" s="85"/>
      <c r="AB51" s="85"/>
      <c r="AC51" s="85"/>
      <c r="AD51" s="85"/>
      <c r="AE51" s="85"/>
      <c r="AF51" s="85"/>
      <c r="AG51" s="85"/>
      <c r="AH51" s="100"/>
      <c r="AI51" s="85"/>
      <c r="AJ51" s="101"/>
      <c r="AK51" s="102">
        <f t="shared" si="6"/>
        <v>45000000</v>
      </c>
      <c r="AL51" s="68" t="s">
        <v>88</v>
      </c>
      <c r="AM51" s="108" t="s">
        <v>234</v>
      </c>
      <c r="AN51" s="297"/>
      <c r="AO51" s="118">
        <v>45000000</v>
      </c>
      <c r="AP51" s="118">
        <f t="shared" si="5"/>
        <v>45000000</v>
      </c>
      <c r="AQ51" s="121"/>
      <c r="AR51" s="183" t="s">
        <v>224</v>
      </c>
      <c r="AS51" s="77"/>
      <c r="AT51" s="77"/>
      <c r="AU51" s="77"/>
      <c r="AV51" s="77"/>
      <c r="AW51" s="77"/>
      <c r="AX51" s="77"/>
      <c r="AY51" s="77"/>
      <c r="AZ51" s="77"/>
      <c r="BA51" s="77"/>
      <c r="BB51" s="77"/>
      <c r="BC51" s="77"/>
      <c r="BD51" s="77"/>
      <c r="BE51" s="77"/>
      <c r="BF51" s="77" t="s">
        <v>103</v>
      </c>
      <c r="BG51" s="128"/>
    </row>
    <row r="52" spans="2:59" s="53" customFormat="1" ht="76.95" customHeight="1" x14ac:dyDescent="0.25">
      <c r="B52" s="59"/>
      <c r="C52" s="65"/>
      <c r="D52" s="69"/>
      <c r="E52" s="65"/>
      <c r="F52" s="65"/>
      <c r="G52" s="65"/>
      <c r="H52" s="65"/>
      <c r="I52" s="75"/>
      <c r="J52" s="76"/>
      <c r="K52" s="75"/>
      <c r="L52" s="82"/>
      <c r="M52" s="82"/>
      <c r="N52" s="82"/>
      <c r="O52" s="77"/>
      <c r="P52" s="77"/>
      <c r="Q52" s="77"/>
      <c r="R52" s="77"/>
      <c r="S52" s="77"/>
      <c r="T52" s="77"/>
      <c r="U52" s="77"/>
      <c r="V52" s="77"/>
      <c r="W52" s="77"/>
      <c r="X52" s="77"/>
      <c r="Y52" s="77"/>
      <c r="Z52" s="77"/>
      <c r="AA52" s="85"/>
      <c r="AB52" s="85"/>
      <c r="AC52" s="85"/>
      <c r="AD52" s="85"/>
      <c r="AE52" s="85"/>
      <c r="AF52" s="85"/>
      <c r="AG52" s="85"/>
      <c r="AH52" s="100"/>
      <c r="AI52" s="85"/>
      <c r="AJ52" s="101"/>
      <c r="AK52" s="102">
        <f t="shared" si="6"/>
        <v>81758571.428571403</v>
      </c>
      <c r="AL52" s="68" t="s">
        <v>88</v>
      </c>
      <c r="AM52" s="108" t="s">
        <v>235</v>
      </c>
      <c r="AN52" s="297"/>
      <c r="AO52" s="118">
        <v>81758571.428571403</v>
      </c>
      <c r="AP52" s="118">
        <f t="shared" si="5"/>
        <v>81758571.428571403</v>
      </c>
      <c r="AQ52" s="121"/>
      <c r="AR52" s="119"/>
      <c r="AS52" s="77"/>
      <c r="AT52" s="77"/>
      <c r="AU52" s="77"/>
      <c r="AV52" s="77"/>
      <c r="AW52" s="77"/>
      <c r="AX52" s="77"/>
      <c r="AY52" s="77"/>
      <c r="AZ52" s="77"/>
      <c r="BA52" s="77"/>
      <c r="BB52" s="77"/>
      <c r="BC52" s="77"/>
      <c r="BD52" s="77"/>
      <c r="BE52" s="77"/>
      <c r="BF52" s="77" t="s">
        <v>103</v>
      </c>
      <c r="BG52" s="128"/>
    </row>
    <row r="53" spans="2:59" s="53" customFormat="1" ht="34.950000000000003" customHeight="1" x14ac:dyDescent="0.25">
      <c r="B53" s="59"/>
      <c r="C53" s="65"/>
      <c r="D53" s="69"/>
      <c r="E53" s="65"/>
      <c r="F53" s="65"/>
      <c r="G53" s="65"/>
      <c r="H53" s="65"/>
      <c r="I53" s="75"/>
      <c r="J53" s="76"/>
      <c r="K53" s="75"/>
      <c r="L53" s="82"/>
      <c r="M53" s="82"/>
      <c r="N53" s="82"/>
      <c r="O53" s="77"/>
      <c r="P53" s="77"/>
      <c r="Q53" s="77"/>
      <c r="R53" s="77"/>
      <c r="S53" s="77"/>
      <c r="T53" s="77"/>
      <c r="U53" s="77"/>
      <c r="V53" s="77"/>
      <c r="W53" s="77"/>
      <c r="X53" s="77"/>
      <c r="Y53" s="77"/>
      <c r="Z53" s="77"/>
      <c r="AA53" s="85"/>
      <c r="AB53" s="85"/>
      <c r="AC53" s="85"/>
      <c r="AD53" s="85"/>
      <c r="AE53" s="85"/>
      <c r="AF53" s="85"/>
      <c r="AG53" s="85"/>
      <c r="AH53" s="100"/>
      <c r="AI53" s="85"/>
      <c r="AJ53" s="101"/>
      <c r="AK53" s="102">
        <f t="shared" si="6"/>
        <v>100000000</v>
      </c>
      <c r="AL53" s="68" t="s">
        <v>88</v>
      </c>
      <c r="AM53" s="108" t="s">
        <v>236</v>
      </c>
      <c r="AN53" s="297"/>
      <c r="AO53" s="118">
        <v>100000000</v>
      </c>
      <c r="AP53" s="118">
        <f t="shared" si="5"/>
        <v>100000000</v>
      </c>
      <c r="AQ53" s="121"/>
      <c r="AR53" s="119"/>
      <c r="AS53" s="77"/>
      <c r="AT53" s="77"/>
      <c r="AU53" s="77"/>
      <c r="AV53" s="77"/>
      <c r="AW53" s="77"/>
      <c r="AX53" s="77"/>
      <c r="AY53" s="77"/>
      <c r="AZ53" s="77"/>
      <c r="BA53" s="77"/>
      <c r="BB53" s="77"/>
      <c r="BC53" s="77"/>
      <c r="BD53" s="77"/>
      <c r="BE53" s="77"/>
      <c r="BF53" s="77" t="s">
        <v>103</v>
      </c>
      <c r="BG53" s="128"/>
    </row>
    <row r="54" spans="2:59" s="53" customFormat="1" ht="76.95" customHeight="1" x14ac:dyDescent="0.25">
      <c r="B54" s="59"/>
      <c r="C54" s="65"/>
      <c r="D54" s="69"/>
      <c r="E54" s="65"/>
      <c r="F54" s="65"/>
      <c r="G54" s="65"/>
      <c r="H54" s="65"/>
      <c r="I54" s="75"/>
      <c r="J54" s="76"/>
      <c r="K54" s="75"/>
      <c r="L54" s="82"/>
      <c r="M54" s="82"/>
      <c r="N54" s="82"/>
      <c r="O54" s="77"/>
      <c r="P54" s="77"/>
      <c r="Q54" s="77"/>
      <c r="R54" s="77"/>
      <c r="S54" s="77"/>
      <c r="T54" s="77"/>
      <c r="U54" s="77"/>
      <c r="V54" s="77"/>
      <c r="W54" s="77"/>
      <c r="X54" s="77"/>
      <c r="Y54" s="77"/>
      <c r="Z54" s="77"/>
      <c r="AA54" s="85"/>
      <c r="AB54" s="85"/>
      <c r="AC54" s="85"/>
      <c r="AD54" s="85"/>
      <c r="AE54" s="85"/>
      <c r="AF54" s="85"/>
      <c r="AG54" s="85"/>
      <c r="AH54" s="100"/>
      <c r="AI54" s="85"/>
      <c r="AJ54" s="101"/>
      <c r="AK54" s="102">
        <f t="shared" si="6"/>
        <v>40000000</v>
      </c>
      <c r="AL54" s="68" t="s">
        <v>88</v>
      </c>
      <c r="AM54" s="108" t="s">
        <v>237</v>
      </c>
      <c r="AN54" s="297"/>
      <c r="AO54" s="118">
        <v>40000000</v>
      </c>
      <c r="AP54" s="118">
        <f t="shared" si="5"/>
        <v>40000000</v>
      </c>
      <c r="AQ54" s="68"/>
      <c r="AR54" s="119"/>
      <c r="AS54" s="77"/>
      <c r="AT54" s="77"/>
      <c r="AU54" s="77"/>
      <c r="AV54" s="77"/>
      <c r="AW54" s="77"/>
      <c r="AX54" s="77"/>
      <c r="AY54" s="77"/>
      <c r="AZ54" s="77"/>
      <c r="BA54" s="77"/>
      <c r="BB54" s="77"/>
      <c r="BC54" s="77"/>
      <c r="BD54" s="77"/>
      <c r="BE54" s="77"/>
      <c r="BF54" s="77" t="s">
        <v>103</v>
      </c>
      <c r="BG54" s="128"/>
    </row>
    <row r="55" spans="2:59" s="53" customFormat="1" ht="76.95" customHeight="1" x14ac:dyDescent="0.25">
      <c r="B55" s="59"/>
      <c r="C55" s="65"/>
      <c r="D55" s="69"/>
      <c r="E55" s="65"/>
      <c r="F55" s="65"/>
      <c r="G55" s="65"/>
      <c r="H55" s="65"/>
      <c r="I55" s="75"/>
      <c r="J55" s="76"/>
      <c r="K55" s="75"/>
      <c r="L55" s="82"/>
      <c r="M55" s="82"/>
      <c r="N55" s="82"/>
      <c r="O55" s="77"/>
      <c r="P55" s="77"/>
      <c r="Q55" s="77"/>
      <c r="R55" s="77"/>
      <c r="S55" s="77"/>
      <c r="T55" s="77"/>
      <c r="U55" s="77"/>
      <c r="V55" s="77"/>
      <c r="W55" s="77"/>
      <c r="X55" s="77"/>
      <c r="Y55" s="77"/>
      <c r="Z55" s="77"/>
      <c r="AA55" s="85"/>
      <c r="AB55" s="85"/>
      <c r="AC55" s="85"/>
      <c r="AD55" s="85"/>
      <c r="AE55" s="85"/>
      <c r="AF55" s="85"/>
      <c r="AG55" s="85"/>
      <c r="AH55" s="100"/>
      <c r="AI55" s="85"/>
      <c r="AJ55" s="101"/>
      <c r="AK55" s="102">
        <f t="shared" si="6"/>
        <v>567819342.85714304</v>
      </c>
      <c r="AL55" s="68" t="s">
        <v>88</v>
      </c>
      <c r="AM55" s="108" t="s">
        <v>238</v>
      </c>
      <c r="AN55" s="296"/>
      <c r="AO55" s="118">
        <v>567819342.85714304</v>
      </c>
      <c r="AP55" s="118">
        <f t="shared" si="5"/>
        <v>567819342.85714304</v>
      </c>
      <c r="AQ55" s="68"/>
      <c r="AR55" s="119"/>
      <c r="AS55" s="77"/>
      <c r="AT55" s="77"/>
      <c r="AU55" s="77"/>
      <c r="AV55" s="77"/>
      <c r="AW55" s="77"/>
      <c r="AX55" s="77"/>
      <c r="AY55" s="77"/>
      <c r="AZ55" s="77"/>
      <c r="BA55" s="77"/>
      <c r="BB55" s="77"/>
      <c r="BC55" s="77"/>
      <c r="BD55" s="77"/>
      <c r="BE55" s="77"/>
      <c r="BF55" s="77" t="s">
        <v>103</v>
      </c>
      <c r="BG55" s="128"/>
    </row>
    <row r="56" spans="2:59" s="53" customFormat="1" ht="70.2" customHeight="1" x14ac:dyDescent="0.25">
      <c r="B56" s="59"/>
      <c r="C56" s="61" t="s">
        <v>156</v>
      </c>
      <c r="D56" s="71" t="s">
        <v>157</v>
      </c>
      <c r="E56" s="61" t="s">
        <v>158</v>
      </c>
      <c r="F56" s="67" t="s">
        <v>83</v>
      </c>
      <c r="G56" s="66">
        <v>0.1</v>
      </c>
      <c r="H56" s="61">
        <v>1</v>
      </c>
      <c r="I56" s="81">
        <v>4599</v>
      </c>
      <c r="J56" s="81" t="s">
        <v>151</v>
      </c>
      <c r="K56" s="81">
        <v>4599011</v>
      </c>
      <c r="L56" s="61" t="s">
        <v>159</v>
      </c>
      <c r="M56" s="61">
        <v>459901100</v>
      </c>
      <c r="N56" s="61" t="s">
        <v>159</v>
      </c>
      <c r="O56" s="74"/>
      <c r="P56" s="74"/>
      <c r="Q56" s="74"/>
      <c r="R56" s="74"/>
      <c r="S56" s="74"/>
      <c r="T56" s="74"/>
      <c r="U56" s="74"/>
      <c r="V56" s="74"/>
      <c r="W56" s="74"/>
      <c r="X56" s="74"/>
      <c r="Y56" s="74"/>
      <c r="Z56" s="74"/>
      <c r="AA56" s="84"/>
      <c r="AB56" s="84"/>
      <c r="AC56" s="84"/>
      <c r="AD56" s="84"/>
      <c r="AE56" s="84"/>
      <c r="AF56" s="84"/>
      <c r="AG56" s="95"/>
      <c r="AH56" s="95"/>
      <c r="AI56" s="84"/>
      <c r="AJ56" s="84"/>
      <c r="AK56" s="105">
        <f>AK57</f>
        <v>360000000</v>
      </c>
      <c r="AL56" s="98"/>
      <c r="AM56" s="99"/>
      <c r="AN56" s="99"/>
      <c r="AO56" s="113"/>
      <c r="AP56" s="114">
        <f>AP57</f>
        <v>360000000</v>
      </c>
      <c r="AQ56" s="115"/>
      <c r="AR56" s="68"/>
      <c r="AS56" s="116"/>
      <c r="AT56" s="116"/>
      <c r="AU56" s="116"/>
      <c r="AV56" s="116"/>
      <c r="AW56" s="116"/>
      <c r="AX56" s="116"/>
      <c r="AY56" s="116"/>
      <c r="AZ56" s="116"/>
      <c r="BA56" s="116"/>
      <c r="BB56" s="116"/>
      <c r="BC56" s="116"/>
      <c r="BD56" s="116"/>
      <c r="BE56" s="116"/>
      <c r="BF56" s="116" t="s">
        <v>103</v>
      </c>
      <c r="BG56" s="128"/>
    </row>
    <row r="57" spans="2:59" s="53" customFormat="1" ht="60" customHeight="1" x14ac:dyDescent="0.25">
      <c r="B57" s="59"/>
      <c r="C57" s="65"/>
      <c r="D57" s="65"/>
      <c r="E57" s="65"/>
      <c r="F57" s="65"/>
      <c r="G57" s="65"/>
      <c r="H57" s="68"/>
      <c r="I57" s="80"/>
      <c r="J57" s="80"/>
      <c r="K57" s="80"/>
      <c r="L57" s="80"/>
      <c r="M57" s="80"/>
      <c r="N57" s="80"/>
      <c r="O57" s="77"/>
      <c r="P57" s="77"/>
      <c r="Q57" s="77"/>
      <c r="R57" s="77"/>
      <c r="S57" s="77"/>
      <c r="T57" s="77"/>
      <c r="U57" s="77"/>
      <c r="V57" s="77"/>
      <c r="W57" s="77"/>
      <c r="X57" s="77"/>
      <c r="Y57" s="77"/>
      <c r="Z57" s="77"/>
      <c r="AA57" s="85"/>
      <c r="AB57" s="85"/>
      <c r="AC57" s="85"/>
      <c r="AD57" s="85"/>
      <c r="AE57" s="85"/>
      <c r="AF57" s="85"/>
      <c r="AG57" s="85"/>
      <c r="AH57" s="100"/>
      <c r="AI57" s="85"/>
      <c r="AJ57" s="101"/>
      <c r="AK57" s="102">
        <v>360000000</v>
      </c>
      <c r="AL57" s="68" t="s">
        <v>88</v>
      </c>
      <c r="AM57" s="103" t="s">
        <v>239</v>
      </c>
      <c r="AN57" s="103" t="s">
        <v>161</v>
      </c>
      <c r="AO57" s="118">
        <v>360000000</v>
      </c>
      <c r="AP57" s="118">
        <f>AO57</f>
        <v>360000000</v>
      </c>
      <c r="AQ57" s="68"/>
      <c r="AR57" s="68"/>
      <c r="AS57" s="77"/>
      <c r="AT57" s="77"/>
      <c r="AU57" s="77"/>
      <c r="AV57" s="77"/>
      <c r="AW57" s="77"/>
      <c r="AX57" s="77"/>
      <c r="AY57" s="77"/>
      <c r="AZ57" s="77"/>
      <c r="BA57" s="77"/>
      <c r="BB57" s="77"/>
      <c r="BC57" s="77"/>
      <c r="BD57" s="77"/>
      <c r="BE57" s="77"/>
      <c r="BF57" s="77" t="s">
        <v>103</v>
      </c>
      <c r="BG57" s="128"/>
    </row>
    <row r="58" spans="2:59" s="53" customFormat="1" ht="85.2" customHeight="1" x14ac:dyDescent="0.25">
      <c r="B58" s="59"/>
      <c r="C58" s="61" t="s">
        <v>240</v>
      </c>
      <c r="D58" s="71" t="s">
        <v>241</v>
      </c>
      <c r="E58" s="72" t="s">
        <v>242</v>
      </c>
      <c r="F58" s="67" t="s">
        <v>83</v>
      </c>
      <c r="G58" s="66">
        <v>0</v>
      </c>
      <c r="H58" s="61">
        <v>1</v>
      </c>
      <c r="I58" s="81">
        <v>4599</v>
      </c>
      <c r="J58" s="81" t="s">
        <v>151</v>
      </c>
      <c r="K58" s="81">
        <v>4599028</v>
      </c>
      <c r="L58" s="81" t="s">
        <v>165</v>
      </c>
      <c r="M58" s="61">
        <v>459902800</v>
      </c>
      <c r="N58" s="61" t="s">
        <v>243</v>
      </c>
      <c r="O58" s="74"/>
      <c r="P58" s="74"/>
      <c r="Q58" s="74"/>
      <c r="R58" s="74"/>
      <c r="S58" s="74"/>
      <c r="T58" s="74"/>
      <c r="U58" s="74"/>
      <c r="V58" s="74"/>
      <c r="W58" s="74"/>
      <c r="X58" s="74"/>
      <c r="Y58" s="74"/>
      <c r="Z58" s="74"/>
      <c r="AA58" s="84"/>
      <c r="AB58" s="84"/>
      <c r="AC58" s="84"/>
      <c r="AD58" s="84"/>
      <c r="AE58" s="84"/>
      <c r="AF58" s="84"/>
      <c r="AG58" s="95"/>
      <c r="AH58" s="95"/>
      <c r="AI58" s="84"/>
      <c r="AJ58" s="84"/>
      <c r="AK58" s="105">
        <f>SUM(AK59:AK60)</f>
        <v>1390000000</v>
      </c>
      <c r="AL58" s="98"/>
      <c r="AM58" s="99"/>
      <c r="AN58" s="99"/>
      <c r="AO58" s="113"/>
      <c r="AP58" s="114">
        <f>SUM(AP59:AP60)</f>
        <v>1390000000</v>
      </c>
      <c r="AQ58" s="115"/>
      <c r="AR58" s="68"/>
      <c r="AS58" s="116"/>
      <c r="AT58" s="116"/>
      <c r="AU58" s="116"/>
      <c r="AV58" s="116"/>
      <c r="AW58" s="116"/>
      <c r="AX58" s="116"/>
      <c r="AY58" s="116"/>
      <c r="AZ58" s="116"/>
      <c r="BA58" s="116"/>
      <c r="BB58" s="116"/>
      <c r="BC58" s="116"/>
      <c r="BD58" s="116"/>
      <c r="BE58" s="116"/>
      <c r="BF58" s="116" t="s">
        <v>103</v>
      </c>
      <c r="BG58" s="128"/>
    </row>
    <row r="59" spans="2:59" s="53" customFormat="1" ht="89.4" customHeight="1" x14ac:dyDescent="0.25">
      <c r="B59" s="59"/>
      <c r="C59" s="65"/>
      <c r="D59" s="65"/>
      <c r="E59" s="65"/>
      <c r="F59" s="65"/>
      <c r="G59" s="65"/>
      <c r="H59" s="68"/>
      <c r="I59" s="80"/>
      <c r="J59" s="80"/>
      <c r="K59" s="80"/>
      <c r="L59" s="80"/>
      <c r="M59" s="80"/>
      <c r="N59" s="80"/>
      <c r="O59" s="77"/>
      <c r="P59" s="77"/>
      <c r="Q59" s="77"/>
      <c r="R59" s="77"/>
      <c r="S59" s="77"/>
      <c r="T59" s="77"/>
      <c r="U59" s="77"/>
      <c r="V59" s="77"/>
      <c r="W59" s="77"/>
      <c r="X59" s="77"/>
      <c r="Y59" s="77"/>
      <c r="Z59" s="77"/>
      <c r="AA59" s="85"/>
      <c r="AB59" s="85"/>
      <c r="AC59" s="85"/>
      <c r="AD59" s="85"/>
      <c r="AE59" s="85"/>
      <c r="AF59" s="85"/>
      <c r="AG59" s="85"/>
      <c r="AH59" s="100"/>
      <c r="AI59" s="85"/>
      <c r="AJ59" s="101"/>
      <c r="AK59" s="102">
        <v>800000000</v>
      </c>
      <c r="AL59" s="68" t="s">
        <v>88</v>
      </c>
      <c r="AM59" s="103" t="s">
        <v>244</v>
      </c>
      <c r="AN59" s="109" t="s">
        <v>245</v>
      </c>
      <c r="AO59" s="118">
        <v>800000000</v>
      </c>
      <c r="AP59" s="118">
        <f>AO59</f>
        <v>800000000</v>
      </c>
      <c r="AQ59" s="68"/>
      <c r="AR59" s="68"/>
      <c r="AS59" s="77"/>
      <c r="AT59" s="77"/>
      <c r="AU59" s="77"/>
      <c r="AV59" s="77"/>
      <c r="AW59" s="77"/>
      <c r="AX59" s="77"/>
      <c r="AY59" s="77"/>
      <c r="AZ59" s="77"/>
      <c r="BA59" s="77"/>
      <c r="BB59" s="77"/>
      <c r="BC59" s="77"/>
      <c r="BD59" s="77"/>
      <c r="BE59" s="77"/>
      <c r="BF59" s="77" t="s">
        <v>103</v>
      </c>
      <c r="BG59" s="128"/>
    </row>
    <row r="60" spans="2:59" s="53" customFormat="1" ht="67.2" customHeight="1" x14ac:dyDescent="0.25">
      <c r="B60" s="59"/>
      <c r="C60" s="65"/>
      <c r="D60" s="69"/>
      <c r="E60" s="69"/>
      <c r="F60" s="65"/>
      <c r="G60" s="65"/>
      <c r="H60" s="65"/>
      <c r="I60" s="80"/>
      <c r="J60" s="80"/>
      <c r="K60" s="80"/>
      <c r="L60" s="80"/>
      <c r="M60" s="67"/>
      <c r="N60" s="67"/>
      <c r="O60" s="77"/>
      <c r="P60" s="77"/>
      <c r="Q60" s="77"/>
      <c r="R60" s="77"/>
      <c r="S60" s="77"/>
      <c r="T60" s="77"/>
      <c r="U60" s="77"/>
      <c r="V60" s="77"/>
      <c r="W60" s="77"/>
      <c r="X60" s="77"/>
      <c r="Y60" s="77"/>
      <c r="Z60" s="77"/>
      <c r="AA60" s="85"/>
      <c r="AB60" s="85"/>
      <c r="AC60" s="85"/>
      <c r="AD60" s="85"/>
      <c r="AE60" s="85"/>
      <c r="AF60" s="85"/>
      <c r="AG60" s="85"/>
      <c r="AH60" s="100"/>
      <c r="AI60" s="85"/>
      <c r="AJ60" s="101"/>
      <c r="AK60" s="102">
        <v>590000000</v>
      </c>
      <c r="AL60" s="68" t="s">
        <v>88</v>
      </c>
      <c r="AM60" s="53" t="s">
        <v>246</v>
      </c>
      <c r="AN60" s="103" t="s">
        <v>247</v>
      </c>
      <c r="AO60" s="118">
        <f>300000000+290000000</f>
        <v>590000000</v>
      </c>
      <c r="AP60" s="118">
        <f>AO60</f>
        <v>590000000</v>
      </c>
      <c r="AQ60" s="68"/>
      <c r="AR60" s="68"/>
      <c r="AS60" s="77"/>
      <c r="AT60" s="77"/>
      <c r="AU60" s="77"/>
      <c r="AV60" s="77"/>
      <c r="AW60" s="77"/>
      <c r="AX60" s="77"/>
      <c r="AY60" s="77"/>
      <c r="AZ60" s="77"/>
      <c r="BA60" s="77"/>
      <c r="BB60" s="77"/>
      <c r="BC60" s="77"/>
      <c r="BD60" s="77"/>
      <c r="BE60" s="77"/>
      <c r="BF60" s="77" t="s">
        <v>103</v>
      </c>
      <c r="BG60" s="128"/>
    </row>
    <row r="61" spans="2:59" s="53" customFormat="1" ht="52.95" customHeight="1" x14ac:dyDescent="0.25">
      <c r="B61" s="59"/>
      <c r="C61" s="61" t="s">
        <v>248</v>
      </c>
      <c r="D61" s="71" t="s">
        <v>249</v>
      </c>
      <c r="E61" s="72" t="s">
        <v>250</v>
      </c>
      <c r="F61" s="67" t="s">
        <v>83</v>
      </c>
      <c r="G61" s="66">
        <v>0</v>
      </c>
      <c r="H61" s="61">
        <v>1</v>
      </c>
      <c r="I61" s="81">
        <v>4599</v>
      </c>
      <c r="J61" s="81" t="s">
        <v>151</v>
      </c>
      <c r="K61" s="81">
        <v>4599036</v>
      </c>
      <c r="L61" s="81" t="s">
        <v>251</v>
      </c>
      <c r="M61" s="61">
        <v>459903600</v>
      </c>
      <c r="N61" s="61" t="s">
        <v>252</v>
      </c>
      <c r="O61" s="74"/>
      <c r="P61" s="74"/>
      <c r="Q61" s="74"/>
      <c r="R61" s="74"/>
      <c r="S61" s="74"/>
      <c r="T61" s="74"/>
      <c r="U61" s="74"/>
      <c r="V61" s="74"/>
      <c r="W61" s="74"/>
      <c r="X61" s="74"/>
      <c r="Y61" s="74"/>
      <c r="Z61" s="74"/>
      <c r="AA61" s="84"/>
      <c r="AB61" s="84"/>
      <c r="AC61" s="84"/>
      <c r="AD61" s="84"/>
      <c r="AE61" s="84"/>
      <c r="AF61" s="84"/>
      <c r="AG61" s="95"/>
      <c r="AH61" s="95"/>
      <c r="AI61" s="84"/>
      <c r="AJ61" s="84"/>
      <c r="AK61" s="105">
        <f>AK62</f>
        <v>0</v>
      </c>
      <c r="AL61" s="98"/>
      <c r="AM61" s="99"/>
      <c r="AN61" s="99"/>
      <c r="AO61" s="113"/>
      <c r="AP61" s="114" t="str">
        <f>AP62</f>
        <v>N/A</v>
      </c>
      <c r="AQ61" s="115"/>
      <c r="AR61" s="68"/>
      <c r="AS61" s="116"/>
      <c r="AT61" s="116"/>
      <c r="AU61" s="116"/>
      <c r="AV61" s="116"/>
      <c r="AW61" s="116"/>
      <c r="AX61" s="116"/>
      <c r="AY61" s="116"/>
      <c r="AZ61" s="116"/>
      <c r="BA61" s="116"/>
      <c r="BB61" s="116"/>
      <c r="BC61" s="116"/>
      <c r="BD61" s="116"/>
      <c r="BE61" s="116"/>
      <c r="BF61" s="116" t="s">
        <v>103</v>
      </c>
      <c r="BG61" s="128"/>
    </row>
    <row r="62" spans="2:59" s="53" customFormat="1" ht="30" customHeight="1" x14ac:dyDescent="0.25">
      <c r="B62" s="59"/>
      <c r="C62" s="65"/>
      <c r="D62" s="65"/>
      <c r="E62" s="65"/>
      <c r="F62" s="65"/>
      <c r="G62" s="65"/>
      <c r="H62" s="68"/>
      <c r="I62" s="80"/>
      <c r="J62" s="80"/>
      <c r="K62" s="80"/>
      <c r="L62" s="80"/>
      <c r="M62" s="80"/>
      <c r="N62" s="80"/>
      <c r="O62" s="77"/>
      <c r="P62" s="77"/>
      <c r="Q62" s="77"/>
      <c r="R62" s="77"/>
      <c r="S62" s="77"/>
      <c r="T62" s="77"/>
      <c r="U62" s="77"/>
      <c r="V62" s="77"/>
      <c r="W62" s="77"/>
      <c r="X62" s="77"/>
      <c r="Y62" s="77"/>
      <c r="Z62" s="77"/>
      <c r="AA62" s="85"/>
      <c r="AB62" s="85"/>
      <c r="AC62" s="85"/>
      <c r="AD62" s="85"/>
      <c r="AE62" s="85"/>
      <c r="AF62" s="85"/>
      <c r="AG62" s="85"/>
      <c r="AH62" s="100"/>
      <c r="AI62" s="85"/>
      <c r="AJ62" s="101"/>
      <c r="AK62" s="102">
        <v>0</v>
      </c>
      <c r="AL62" s="68" t="s">
        <v>88</v>
      </c>
      <c r="AM62" s="68" t="s">
        <v>88</v>
      </c>
      <c r="AN62" s="68" t="s">
        <v>88</v>
      </c>
      <c r="AO62" s="68" t="s">
        <v>88</v>
      </c>
      <c r="AP62" s="68" t="s">
        <v>88</v>
      </c>
      <c r="AQ62" s="68" t="s">
        <v>88</v>
      </c>
      <c r="AR62" s="68"/>
      <c r="AS62" s="77"/>
      <c r="AT62" s="77"/>
      <c r="AU62" s="77"/>
      <c r="AV62" s="77"/>
      <c r="AW62" s="77"/>
      <c r="AX62" s="77"/>
      <c r="AY62" s="77"/>
      <c r="AZ62" s="77"/>
      <c r="BA62" s="77"/>
      <c r="BB62" s="77"/>
      <c r="BC62" s="77"/>
      <c r="BD62" s="77"/>
      <c r="BE62" s="77"/>
      <c r="BF62" s="77" t="s">
        <v>103</v>
      </c>
      <c r="BG62" s="128"/>
    </row>
    <row r="63" spans="2:59" s="53" customFormat="1" ht="78.599999999999994" customHeight="1" x14ac:dyDescent="0.25">
      <c r="B63" s="59"/>
      <c r="C63" s="61" t="s">
        <v>253</v>
      </c>
      <c r="D63" s="71" t="s">
        <v>170</v>
      </c>
      <c r="E63" s="72" t="s">
        <v>171</v>
      </c>
      <c r="F63" s="67" t="s">
        <v>83</v>
      </c>
      <c r="G63" s="66">
        <v>2000</v>
      </c>
      <c r="H63" s="61">
        <v>12000</v>
      </c>
      <c r="I63" s="81">
        <v>4599</v>
      </c>
      <c r="J63" s="81" t="s">
        <v>151</v>
      </c>
      <c r="K63" s="81">
        <v>4599017</v>
      </c>
      <c r="L63" s="81" t="s">
        <v>172</v>
      </c>
      <c r="M63" s="61">
        <v>459901707</v>
      </c>
      <c r="N63" s="81" t="s">
        <v>173</v>
      </c>
      <c r="O63" s="74"/>
      <c r="P63" s="74"/>
      <c r="Q63" s="74"/>
      <c r="R63" s="74"/>
      <c r="S63" s="74"/>
      <c r="T63" s="74"/>
      <c r="U63" s="74"/>
      <c r="V63" s="74"/>
      <c r="W63" s="74"/>
      <c r="X63" s="74"/>
      <c r="Y63" s="74"/>
      <c r="Z63" s="74"/>
      <c r="AA63" s="84"/>
      <c r="AB63" s="84"/>
      <c r="AC63" s="84"/>
      <c r="AD63" s="84"/>
      <c r="AE63" s="84"/>
      <c r="AF63" s="84"/>
      <c r="AG63" s="95"/>
      <c r="AH63" s="95"/>
      <c r="AI63" s="84"/>
      <c r="AJ63" s="84"/>
      <c r="AK63" s="105">
        <f>SUM(AK64:AK65)</f>
        <v>535500000</v>
      </c>
      <c r="AL63" s="98"/>
      <c r="AM63" s="99"/>
      <c r="AN63" s="99"/>
      <c r="AO63" s="113"/>
      <c r="AP63" s="114">
        <f>SUM(AP64:AP65)</f>
        <v>535500000</v>
      </c>
      <c r="AQ63" s="115"/>
      <c r="AR63" s="121"/>
      <c r="AS63" s="116"/>
      <c r="AT63" s="116"/>
      <c r="AU63" s="116"/>
      <c r="AV63" s="116"/>
      <c r="AW63" s="116"/>
      <c r="AX63" s="116"/>
      <c r="AY63" s="116"/>
      <c r="AZ63" s="116"/>
      <c r="BA63" s="116"/>
      <c r="BB63" s="116"/>
      <c r="BC63" s="116"/>
      <c r="BD63" s="116"/>
      <c r="BE63" s="116"/>
      <c r="BF63" s="116" t="s">
        <v>103</v>
      </c>
      <c r="BG63" s="128"/>
    </row>
    <row r="64" spans="2:59" s="53" customFormat="1" ht="60.6" customHeight="1" x14ac:dyDescent="0.25">
      <c r="B64" s="59"/>
      <c r="C64" s="65"/>
      <c r="D64" s="65"/>
      <c r="E64" s="65"/>
      <c r="F64" s="65"/>
      <c r="G64" s="65"/>
      <c r="H64" s="68"/>
      <c r="I64" s="80"/>
      <c r="J64" s="80"/>
      <c r="K64" s="80"/>
      <c r="L64" s="80"/>
      <c r="M64" s="80"/>
      <c r="N64" s="80"/>
      <c r="O64" s="77"/>
      <c r="P64" s="77"/>
      <c r="Q64" s="77"/>
      <c r="R64" s="77"/>
      <c r="S64" s="77"/>
      <c r="T64" s="77"/>
      <c r="U64" s="77"/>
      <c r="V64" s="77"/>
      <c r="W64" s="77"/>
      <c r="X64" s="77"/>
      <c r="Y64" s="77"/>
      <c r="Z64" s="77"/>
      <c r="AA64" s="85"/>
      <c r="AB64" s="85"/>
      <c r="AC64" s="85"/>
      <c r="AD64" s="85"/>
      <c r="AE64" s="85"/>
      <c r="AF64" s="85"/>
      <c r="AG64" s="85"/>
      <c r="AH64" s="100"/>
      <c r="AI64" s="85"/>
      <c r="AJ64" s="101"/>
      <c r="AK64" s="102">
        <f>AO64</f>
        <v>290000000</v>
      </c>
      <c r="AL64" s="68" t="s">
        <v>88</v>
      </c>
      <c r="AM64" s="103" t="s">
        <v>254</v>
      </c>
      <c r="AN64" s="298" t="s">
        <v>255</v>
      </c>
      <c r="AO64" s="117">
        <v>290000000</v>
      </c>
      <c r="AP64" s="117">
        <f>AO64</f>
        <v>290000000</v>
      </c>
      <c r="AQ64" s="68"/>
      <c r="AR64" s="68"/>
      <c r="AS64" s="77"/>
      <c r="AT64" s="77"/>
      <c r="AU64" s="77"/>
      <c r="AV64" s="77"/>
      <c r="AW64" s="77"/>
      <c r="AX64" s="77"/>
      <c r="AY64" s="77"/>
      <c r="AZ64" s="77"/>
      <c r="BA64" s="77"/>
      <c r="BB64" s="77"/>
      <c r="BC64" s="77"/>
      <c r="BD64" s="77"/>
      <c r="BE64" s="77"/>
      <c r="BF64" s="77" t="s">
        <v>103</v>
      </c>
      <c r="BG64" s="128"/>
    </row>
    <row r="65" spans="2:59" s="53" customFormat="1" ht="60.6" customHeight="1" x14ac:dyDescent="0.25">
      <c r="B65" s="59"/>
      <c r="C65" s="65"/>
      <c r="D65" s="69"/>
      <c r="E65" s="69"/>
      <c r="F65" s="65"/>
      <c r="G65" s="65"/>
      <c r="H65" s="65"/>
      <c r="I65" s="80"/>
      <c r="J65" s="80"/>
      <c r="K65" s="80"/>
      <c r="L65" s="80"/>
      <c r="M65" s="67"/>
      <c r="N65" s="80"/>
      <c r="O65" s="77"/>
      <c r="P65" s="77"/>
      <c r="Q65" s="77"/>
      <c r="R65" s="77"/>
      <c r="S65" s="77"/>
      <c r="T65" s="77"/>
      <c r="U65" s="77"/>
      <c r="V65" s="77"/>
      <c r="W65" s="77"/>
      <c r="X65" s="77"/>
      <c r="Y65" s="77"/>
      <c r="Z65" s="77"/>
      <c r="AA65" s="85"/>
      <c r="AB65" s="85"/>
      <c r="AC65" s="85"/>
      <c r="AD65" s="85"/>
      <c r="AE65" s="85"/>
      <c r="AF65" s="85"/>
      <c r="AG65" s="85"/>
      <c r="AH65" s="100"/>
      <c r="AI65" s="85"/>
      <c r="AJ65" s="101"/>
      <c r="AK65" s="102">
        <f>AO65</f>
        <v>245500000</v>
      </c>
      <c r="AL65" s="68" t="s">
        <v>88</v>
      </c>
      <c r="AM65" s="103" t="s">
        <v>256</v>
      </c>
      <c r="AN65" s="299"/>
      <c r="AO65" s="117">
        <v>245500000</v>
      </c>
      <c r="AP65" s="117">
        <f>AO65</f>
        <v>245500000</v>
      </c>
      <c r="AQ65" s="68"/>
      <c r="AR65" s="68"/>
      <c r="AS65" s="77"/>
      <c r="AT65" s="77"/>
      <c r="AU65" s="77"/>
      <c r="AV65" s="77"/>
      <c r="AW65" s="77"/>
      <c r="AX65" s="77"/>
      <c r="AY65" s="77"/>
      <c r="AZ65" s="77"/>
      <c r="BA65" s="77"/>
      <c r="BB65" s="77"/>
      <c r="BC65" s="77"/>
      <c r="BD65" s="77"/>
      <c r="BE65" s="77"/>
      <c r="BF65" s="77" t="s">
        <v>103</v>
      </c>
      <c r="BG65" s="128"/>
    </row>
    <row r="66" spans="2:59" s="53" customFormat="1" ht="77.400000000000006" customHeight="1" x14ac:dyDescent="0.25">
      <c r="B66" s="59"/>
      <c r="C66" s="61" t="s">
        <v>177</v>
      </c>
      <c r="D66" s="71" t="s">
        <v>178</v>
      </c>
      <c r="E66" s="72" t="s">
        <v>179</v>
      </c>
      <c r="F66" s="67" t="s">
        <v>83</v>
      </c>
      <c r="G66" s="66">
        <v>1</v>
      </c>
      <c r="H66" s="61">
        <v>1</v>
      </c>
      <c r="I66" s="81">
        <v>4599</v>
      </c>
      <c r="J66" s="81" t="s">
        <v>151</v>
      </c>
      <c r="K66" s="81">
        <v>4599029</v>
      </c>
      <c r="L66" s="81" t="s">
        <v>152</v>
      </c>
      <c r="M66" s="61">
        <v>459902902</v>
      </c>
      <c r="N66" s="81" t="s">
        <v>180</v>
      </c>
      <c r="O66" s="74"/>
      <c r="P66" s="74"/>
      <c r="Q66" s="74"/>
      <c r="R66" s="74"/>
      <c r="S66" s="74"/>
      <c r="T66" s="74"/>
      <c r="U66" s="74"/>
      <c r="V66" s="74"/>
      <c r="W66" s="74"/>
      <c r="X66" s="74"/>
      <c r="Y66" s="74"/>
      <c r="Z66" s="74"/>
      <c r="AA66" s="84"/>
      <c r="AB66" s="84"/>
      <c r="AC66" s="84"/>
      <c r="AD66" s="84"/>
      <c r="AE66" s="84"/>
      <c r="AF66" s="84"/>
      <c r="AG66" s="95"/>
      <c r="AH66" s="95"/>
      <c r="AI66" s="84"/>
      <c r="AJ66" s="84"/>
      <c r="AK66" s="105">
        <f>AK67</f>
        <v>132000000</v>
      </c>
      <c r="AL66" s="98"/>
      <c r="AM66" s="99"/>
      <c r="AN66" s="99"/>
      <c r="AO66" s="113"/>
      <c r="AP66" s="114">
        <f>AP67</f>
        <v>132000000</v>
      </c>
      <c r="AQ66" s="115"/>
      <c r="AR66" s="68"/>
      <c r="AS66" s="116"/>
      <c r="AT66" s="116"/>
      <c r="AU66" s="116"/>
      <c r="AV66" s="116"/>
      <c r="AW66" s="116"/>
      <c r="AX66" s="116"/>
      <c r="AY66" s="116"/>
      <c r="AZ66" s="116"/>
      <c r="BA66" s="116"/>
      <c r="BB66" s="116"/>
      <c r="BC66" s="116"/>
      <c r="BD66" s="116"/>
      <c r="BE66" s="116"/>
      <c r="BF66" s="116" t="s">
        <v>103</v>
      </c>
      <c r="BG66" s="128"/>
    </row>
    <row r="67" spans="2:59" s="53" customFormat="1" ht="88.2" customHeight="1" x14ac:dyDescent="0.25">
      <c r="B67" s="59"/>
      <c r="C67" s="65"/>
      <c r="D67" s="65"/>
      <c r="E67" s="65"/>
      <c r="F67" s="65"/>
      <c r="G67" s="65"/>
      <c r="H67" s="68"/>
      <c r="I67" s="80"/>
      <c r="J67" s="80"/>
      <c r="K67" s="80"/>
      <c r="L67" s="80"/>
      <c r="N67" s="80"/>
      <c r="O67" s="80"/>
      <c r="P67" s="77"/>
      <c r="Q67" s="77"/>
      <c r="R67" s="77"/>
      <c r="S67" s="77"/>
      <c r="T67" s="77"/>
      <c r="U67" s="77"/>
      <c r="V67" s="77"/>
      <c r="W67" s="77"/>
      <c r="X67" s="77"/>
      <c r="Y67" s="77"/>
      <c r="Z67" s="77"/>
      <c r="AA67" s="85"/>
      <c r="AB67" s="85"/>
      <c r="AC67" s="85"/>
      <c r="AD67" s="85"/>
      <c r="AE67" s="85"/>
      <c r="AF67" s="85"/>
      <c r="AG67" s="85"/>
      <c r="AH67" s="100"/>
      <c r="AI67" s="85"/>
      <c r="AJ67" s="101"/>
      <c r="AK67" s="102">
        <v>132000000</v>
      </c>
      <c r="AL67" s="68" t="s">
        <v>88</v>
      </c>
      <c r="AM67" s="103" t="s">
        <v>257</v>
      </c>
      <c r="AN67" s="103" t="s">
        <v>258</v>
      </c>
      <c r="AO67" s="117">
        <v>132000000</v>
      </c>
      <c r="AP67" s="136">
        <f>AO67</f>
        <v>132000000</v>
      </c>
      <c r="AQ67" s="103" t="s">
        <v>259</v>
      </c>
      <c r="AR67" s="68"/>
      <c r="AS67" s="77"/>
      <c r="AT67" s="77"/>
      <c r="AU67" s="77"/>
      <c r="AV67" s="77"/>
      <c r="AW67" s="77"/>
      <c r="AX67" s="77"/>
      <c r="AY67" s="77"/>
      <c r="AZ67" s="77"/>
      <c r="BA67" s="77"/>
      <c r="BB67" s="77"/>
      <c r="BC67" s="77"/>
      <c r="BD67" s="77"/>
      <c r="BE67" s="77"/>
      <c r="BF67" s="77" t="s">
        <v>103</v>
      </c>
      <c r="BG67" s="128"/>
    </row>
    <row r="68" spans="2:59" s="53" customFormat="1" x14ac:dyDescent="0.25">
      <c r="B68" s="59"/>
      <c r="C68" s="65"/>
      <c r="D68" s="65"/>
      <c r="E68" s="65"/>
      <c r="F68" s="65"/>
      <c r="G68" s="65"/>
      <c r="H68" s="68"/>
      <c r="I68" s="80"/>
      <c r="J68" s="80"/>
      <c r="K68" s="80"/>
      <c r="L68" s="80"/>
      <c r="M68" s="80"/>
      <c r="N68" s="80"/>
      <c r="O68" s="77"/>
      <c r="P68" s="77"/>
      <c r="Q68" s="77"/>
      <c r="R68" s="77"/>
      <c r="S68" s="77"/>
      <c r="T68" s="77"/>
      <c r="U68" s="77"/>
      <c r="V68" s="77"/>
      <c r="W68" s="77"/>
      <c r="X68" s="77"/>
      <c r="Y68" s="77"/>
      <c r="Z68" s="77"/>
      <c r="AA68" s="131"/>
      <c r="AB68" s="131"/>
      <c r="AC68" s="131"/>
      <c r="AD68" s="131"/>
      <c r="AE68" s="131"/>
      <c r="AF68" s="131"/>
      <c r="AG68" s="131"/>
      <c r="AH68" s="132"/>
      <c r="AI68" s="131"/>
      <c r="AJ68" s="133"/>
      <c r="AK68" s="134"/>
      <c r="AL68" s="68"/>
      <c r="AM68" s="68"/>
      <c r="AN68" s="68"/>
      <c r="AO68" s="118"/>
      <c r="AP68" s="118"/>
      <c r="AQ68" s="68"/>
      <c r="AR68" s="68"/>
      <c r="AS68" s="77"/>
      <c r="AT68" s="77"/>
      <c r="AU68" s="77"/>
      <c r="AV68" s="77"/>
      <c r="AW68" s="77"/>
      <c r="AX68" s="77"/>
      <c r="AY68" s="77"/>
      <c r="AZ68" s="77"/>
      <c r="BA68" s="77"/>
      <c r="BB68" s="77"/>
      <c r="BC68" s="77"/>
      <c r="BD68" s="77"/>
      <c r="BE68" s="77"/>
      <c r="BF68" s="77"/>
      <c r="BG68" s="128"/>
    </row>
    <row r="69" spans="2:59" s="53" customFormat="1" x14ac:dyDescent="0.25">
      <c r="B69" s="129"/>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5"/>
      <c r="AL69" s="130"/>
      <c r="AM69" s="130"/>
      <c r="AN69" s="130"/>
      <c r="AO69" s="137"/>
      <c r="AP69" s="137"/>
      <c r="AQ69" s="130"/>
      <c r="AR69" s="130"/>
      <c r="AS69" s="130"/>
      <c r="AT69" s="130"/>
      <c r="AU69" s="130"/>
      <c r="AV69" s="130"/>
      <c r="AW69" s="130"/>
      <c r="AX69" s="130"/>
      <c r="AY69" s="130"/>
      <c r="AZ69" s="130"/>
      <c r="BA69" s="130"/>
      <c r="BB69" s="130"/>
      <c r="BC69" s="130"/>
      <c r="BD69" s="130"/>
      <c r="BE69" s="130"/>
      <c r="BF69" s="130"/>
      <c r="BG69" s="138"/>
    </row>
    <row r="70" spans="2:59" s="53" customFormat="1" x14ac:dyDescent="0.25">
      <c r="AK70" s="54"/>
      <c r="AO70" s="55"/>
      <c r="AP70" s="55"/>
    </row>
  </sheetData>
  <mergeCells count="71">
    <mergeCell ref="C8:D8"/>
    <mergeCell ref="E8:X8"/>
    <mergeCell ref="AA8:AE8"/>
    <mergeCell ref="AF8:AK8"/>
    <mergeCell ref="AN8:AR8"/>
    <mergeCell ref="BE13:BE14"/>
    <mergeCell ref="BF13:BF14"/>
    <mergeCell ref="C9:D9"/>
    <mergeCell ref="E9:X9"/>
    <mergeCell ref="AA9:AE9"/>
    <mergeCell ref="AF9:AK9"/>
    <mergeCell ref="C10:D10"/>
    <mergeCell ref="E10:X10"/>
    <mergeCell ref="AA10:AE10"/>
    <mergeCell ref="AF10:AK10"/>
    <mergeCell ref="N12:N14"/>
    <mergeCell ref="AA13:AA14"/>
    <mergeCell ref="AB13:AB14"/>
    <mergeCell ref="AC13:AC14"/>
    <mergeCell ref="E12:H12"/>
    <mergeCell ref="AA12:AK12"/>
    <mergeCell ref="AI13:AJ13"/>
    <mergeCell ref="AD13:AD14"/>
    <mergeCell ref="AE13:AE14"/>
    <mergeCell ref="AF13:AF14"/>
    <mergeCell ref="AG13:AG14"/>
    <mergeCell ref="AH13:AH14"/>
    <mergeCell ref="AK13:AK14"/>
    <mergeCell ref="AN42:AN43"/>
    <mergeCell ref="AN48:AN55"/>
    <mergeCell ref="AN64:AN65"/>
    <mergeCell ref="AO12:AO14"/>
    <mergeCell ref="AP12:AP14"/>
    <mergeCell ref="AL46:AQ46"/>
    <mergeCell ref="AL15:AQ15"/>
    <mergeCell ref="AL12:AL14"/>
    <mergeCell ref="AM12:AM14"/>
    <mergeCell ref="AN12:AN14"/>
    <mergeCell ref="AQ12:AQ14"/>
    <mergeCell ref="AP2:AQ3"/>
    <mergeCell ref="AR2:BG3"/>
    <mergeCell ref="AP4:AQ5"/>
    <mergeCell ref="AR4:BG5"/>
    <mergeCell ref="AX13:AX14"/>
    <mergeCell ref="AY13:AY14"/>
    <mergeCell ref="AZ13:AZ14"/>
    <mergeCell ref="BA13:BA14"/>
    <mergeCell ref="BB13:BB14"/>
    <mergeCell ref="AS13:AS14"/>
    <mergeCell ref="AT13:AT14"/>
    <mergeCell ref="AU13:AU14"/>
    <mergeCell ref="AV13:AV14"/>
    <mergeCell ref="AW13:AW14"/>
    <mergeCell ref="AS12:BF12"/>
    <mergeCell ref="AR12:AR14"/>
    <mergeCell ref="B2:D5"/>
    <mergeCell ref="E2:AO5"/>
    <mergeCell ref="O12:Z13"/>
    <mergeCell ref="BC13:BC14"/>
    <mergeCell ref="BD13:BD14"/>
    <mergeCell ref="C12:C14"/>
    <mergeCell ref="D12:D14"/>
    <mergeCell ref="E13:E14"/>
    <mergeCell ref="F13:F14"/>
    <mergeCell ref="G13:G14"/>
    <mergeCell ref="H13:H14"/>
    <mergeCell ref="I12:I14"/>
    <mergeCell ref="J12:J14"/>
    <mergeCell ref="K12:K14"/>
    <mergeCell ref="L12:L14"/>
    <mergeCell ref="M12:M14"/>
  </mergeCells>
  <pageMargins left="0.7" right="0.7" top="0.75" bottom="0.75" header="0.3" footer="0.3"/>
  <pageSetup paperSize="9" orientation="portrait"/>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41"/>
  <sheetViews>
    <sheetView workbookViewId="0">
      <selection activeCell="A14" sqref="A14"/>
    </sheetView>
  </sheetViews>
  <sheetFormatPr baseColWidth="10" defaultColWidth="11.44140625" defaultRowHeight="14.4" x14ac:dyDescent="0.3"/>
  <cols>
    <col min="1" max="1" width="47.44140625" style="22" customWidth="1"/>
    <col min="2" max="3" width="24.44140625" style="23" customWidth="1"/>
    <col min="4" max="5" width="21" style="23" customWidth="1"/>
    <col min="6" max="6" width="17.88671875" style="23" customWidth="1"/>
    <col min="7" max="7" width="25.33203125" style="23" customWidth="1"/>
    <col min="8" max="8" width="14.109375" style="23" customWidth="1"/>
    <col min="9" max="16384" width="11.44140625" style="23"/>
  </cols>
  <sheetData>
    <row r="2" spans="1:13" ht="21" customHeight="1" x14ac:dyDescent="0.3">
      <c r="B2" s="314" t="s">
        <v>260</v>
      </c>
      <c r="C2" s="314"/>
      <c r="D2" s="314"/>
      <c r="E2" s="314"/>
    </row>
    <row r="3" spans="1:13" x14ac:dyDescent="0.3">
      <c r="A3" s="24" t="s">
        <v>261</v>
      </c>
      <c r="B3" s="25" t="s">
        <v>262</v>
      </c>
      <c r="C3" s="25" t="s">
        <v>263</v>
      </c>
      <c r="D3" s="25" t="s">
        <v>264</v>
      </c>
      <c r="E3" s="25"/>
      <c r="F3" s="26" t="s">
        <v>265</v>
      </c>
      <c r="G3" s="26" t="s">
        <v>266</v>
      </c>
      <c r="H3" s="26"/>
      <c r="I3" s="26"/>
      <c r="J3" s="26"/>
      <c r="K3" s="26"/>
      <c r="L3" s="26"/>
      <c r="M3" s="26"/>
    </row>
    <row r="4" spans="1:13" ht="28.8" x14ac:dyDescent="0.3">
      <c r="A4" s="27" t="str">
        <f>[1]Hoja2!B14</f>
        <v>ACCIÓN I. Comportamiento seguro en los actores viales, específicamente durante las festividades del Carnaval.</v>
      </c>
      <c r="B4" s="28">
        <f>SUM([1]Hoja2!F17:F31)</f>
        <v>309944000</v>
      </c>
      <c r="C4" s="28" t="s">
        <v>267</v>
      </c>
      <c r="D4" s="28">
        <f>G4*2</f>
        <v>36800000</v>
      </c>
      <c r="E4" s="28">
        <f>B4+D4</f>
        <v>346744000</v>
      </c>
      <c r="F4" s="26"/>
      <c r="G4" s="29">
        <f>SUMPRODUCT([1]Hoja2!$A$7:$A$10,[1]Hoja2!$E$7:$E$10)</f>
        <v>18400000</v>
      </c>
      <c r="H4" s="26"/>
      <c r="I4" s="26"/>
      <c r="J4" s="26"/>
      <c r="K4" s="26"/>
      <c r="L4" s="26"/>
      <c r="M4" s="26"/>
    </row>
    <row r="5" spans="1:13" ht="43.2" x14ac:dyDescent="0.3">
      <c r="A5" s="27" t="str">
        <f>[1]Hoja2!B33</f>
        <v>ACCIÓN II. Velocidades seguras: por una Semana Santa sin siniestros viales / Velocidades seguras: festivos y fiestas patronales a la segura</v>
      </c>
      <c r="B5" s="28">
        <f>SUM([1]Hoja2!F36:F44)</f>
        <v>231395000</v>
      </c>
      <c r="C5" s="28" t="s">
        <v>268</v>
      </c>
      <c r="D5" s="30">
        <f>G4</f>
        <v>18400000</v>
      </c>
      <c r="E5" s="28">
        <f t="shared" ref="E5:E9" si="0">B5+D5</f>
        <v>249795000</v>
      </c>
      <c r="F5" s="26"/>
      <c r="G5" s="26"/>
      <c r="H5" s="26"/>
      <c r="I5" s="26"/>
      <c r="J5" s="26"/>
      <c r="K5" s="26"/>
      <c r="L5" s="26"/>
      <c r="M5" s="26"/>
    </row>
    <row r="6" spans="1:13" ht="28.8" x14ac:dyDescent="0.3">
      <c r="A6" s="27" t="str">
        <f>[1]Hoja2!B46</f>
        <v>ACCIÓN III.  Salud por la vía: tu punto de confianza para ciclistas.</v>
      </c>
      <c r="B6" s="28">
        <f>SUM([1]Hoja2!F49:F57)</f>
        <v>318400000</v>
      </c>
      <c r="C6" s="28" t="s">
        <v>267</v>
      </c>
      <c r="D6" s="31">
        <f>G4*2</f>
        <v>36800000</v>
      </c>
      <c r="E6" s="28">
        <f t="shared" si="0"/>
        <v>355200000</v>
      </c>
      <c r="F6" s="32"/>
      <c r="G6" s="26"/>
      <c r="H6" s="26"/>
      <c r="I6" s="26"/>
      <c r="J6" s="26"/>
      <c r="K6" s="26"/>
      <c r="L6" s="26"/>
      <c r="M6" s="26"/>
    </row>
    <row r="7" spans="1:13" ht="28.8" x14ac:dyDescent="0.3">
      <c r="A7" s="27" t="str">
        <f>[1]Hoja2!B59</f>
        <v>ACCIÓN IV. Plan playa: Planes seguros, Viaja consciente.(2 fines de semana de receso escolar)</v>
      </c>
      <c r="B7" s="28">
        <f>SUM([1]Hoja2!F62:F70)</f>
        <v>26264000</v>
      </c>
      <c r="C7" s="28" t="s">
        <v>268</v>
      </c>
      <c r="D7" s="30">
        <f>G4</f>
        <v>18400000</v>
      </c>
      <c r="E7" s="28">
        <f t="shared" si="0"/>
        <v>44664000</v>
      </c>
      <c r="F7" s="32"/>
      <c r="G7" s="26"/>
      <c r="H7" s="26"/>
      <c r="I7" s="26"/>
      <c r="J7" s="26"/>
      <c r="K7" s="26"/>
      <c r="L7" s="26"/>
      <c r="M7" s="26"/>
    </row>
    <row r="8" spans="1:13" ht="24.75" customHeight="1" x14ac:dyDescent="0.3">
      <c r="A8" s="27" t="str">
        <f>[1]Hoja2!B72</f>
        <v>ACCION V – Ciclo Paseos(3)</v>
      </c>
      <c r="B8" s="28">
        <f>SUM([1]Hoja2!F75:F85)</f>
        <v>127966000</v>
      </c>
      <c r="C8" s="28" t="s">
        <v>267</v>
      </c>
      <c r="D8" s="30">
        <f>G4</f>
        <v>18400000</v>
      </c>
      <c r="E8" s="28">
        <f t="shared" si="0"/>
        <v>146366000</v>
      </c>
      <c r="F8" s="32"/>
      <c r="G8" s="26"/>
      <c r="H8" s="26"/>
      <c r="I8" s="26"/>
      <c r="J8" s="26"/>
      <c r="K8" s="26"/>
      <c r="L8" s="26"/>
      <c r="M8" s="26"/>
    </row>
    <row r="9" spans="1:13" ht="43.2" x14ac:dyDescent="0.3">
      <c r="A9" s="27" t="str">
        <f>[1]Hoja2!B87</f>
        <v>ACCIÓN VI – Apoyo logístico y de producción de eventos, campañas, cubrimiento y acompañamiento al Instituto de Transito del Atlántico</v>
      </c>
      <c r="B9" s="28">
        <f>SUM([1]Hoja2!F88)</f>
        <v>57231000</v>
      </c>
      <c r="C9" s="28"/>
      <c r="D9" s="25"/>
      <c r="E9" s="28">
        <f t="shared" si="0"/>
        <v>57231000</v>
      </c>
      <c r="F9" s="26"/>
      <c r="G9" s="26"/>
      <c r="H9" s="26"/>
      <c r="I9" s="26"/>
      <c r="J9" s="26"/>
      <c r="K9" s="26"/>
      <c r="L9" s="26"/>
      <c r="M9" s="26"/>
    </row>
    <row r="10" spans="1:13" x14ac:dyDescent="0.3">
      <c r="A10" s="27" t="s">
        <v>269</v>
      </c>
      <c r="B10" s="28">
        <f>SUM(B4:B9)</f>
        <v>1071200000</v>
      </c>
      <c r="C10" s="28"/>
      <c r="D10" s="25">
        <f>SUM(D4:D9)</f>
        <v>128800000</v>
      </c>
      <c r="E10" s="28">
        <f>SUM(E4:E9)</f>
        <v>1200000000</v>
      </c>
      <c r="F10" s="33">
        <f>SUM(E4:E8,F6:F8)</f>
        <v>1142769000</v>
      </c>
      <c r="G10" s="26"/>
      <c r="H10" s="26"/>
      <c r="I10" s="26"/>
      <c r="J10" s="26"/>
      <c r="K10" s="26"/>
      <c r="L10" s="26"/>
      <c r="M10" s="26"/>
    </row>
    <row r="11" spans="1:13" x14ac:dyDescent="0.3">
      <c r="D11" s="26"/>
    </row>
    <row r="15" spans="1:13" x14ac:dyDescent="0.3">
      <c r="B15" s="314" t="s">
        <v>270</v>
      </c>
      <c r="C15" s="314"/>
      <c r="D15" s="314"/>
      <c r="E15" s="314"/>
    </row>
    <row r="16" spans="1:13" x14ac:dyDescent="0.3">
      <c r="A16" s="300" t="s">
        <v>271</v>
      </c>
      <c r="B16" s="301"/>
      <c r="C16" s="301"/>
      <c r="D16" s="301"/>
      <c r="E16" s="302"/>
    </row>
    <row r="17" spans="1:8" x14ac:dyDescent="0.3">
      <c r="A17" s="303" t="s">
        <v>272</v>
      </c>
      <c r="B17" s="34" t="s">
        <v>273</v>
      </c>
      <c r="C17" s="34" t="s">
        <v>273</v>
      </c>
      <c r="D17" s="34" t="s">
        <v>273</v>
      </c>
      <c r="E17" s="34" t="s">
        <v>273</v>
      </c>
    </row>
    <row r="18" spans="1:8" x14ac:dyDescent="0.3">
      <c r="A18" s="304"/>
      <c r="B18" s="35" t="s">
        <v>274</v>
      </c>
      <c r="C18" s="35" t="s">
        <v>275</v>
      </c>
      <c r="D18" s="35" t="s">
        <v>276</v>
      </c>
      <c r="E18" s="35" t="s">
        <v>277</v>
      </c>
    </row>
    <row r="19" spans="1:8" x14ac:dyDescent="0.3">
      <c r="A19" s="36" t="s">
        <v>278</v>
      </c>
      <c r="B19" s="37">
        <v>4900000</v>
      </c>
      <c r="C19" s="38">
        <v>7</v>
      </c>
      <c r="D19" s="38">
        <v>1</v>
      </c>
      <c r="E19" s="37">
        <v>34300000</v>
      </c>
    </row>
    <row r="20" spans="1:8" x14ac:dyDescent="0.3">
      <c r="A20" s="36" t="s">
        <v>279</v>
      </c>
      <c r="B20" s="37">
        <v>3800000</v>
      </c>
      <c r="C20" s="38">
        <v>7</v>
      </c>
      <c r="D20" s="38">
        <v>1</v>
      </c>
      <c r="E20" s="37">
        <v>26600000</v>
      </c>
    </row>
    <row r="21" spans="1:8" x14ac:dyDescent="0.3">
      <c r="A21" s="36" t="s">
        <v>280</v>
      </c>
      <c r="B21" s="37">
        <v>2600000</v>
      </c>
      <c r="C21" s="38">
        <v>7</v>
      </c>
      <c r="D21" s="38">
        <v>1</v>
      </c>
      <c r="E21" s="37">
        <v>18200000</v>
      </c>
    </row>
    <row r="22" spans="1:8" x14ac:dyDescent="0.3">
      <c r="A22" s="39" t="s">
        <v>281</v>
      </c>
      <c r="B22" s="40">
        <v>11300000</v>
      </c>
      <c r="C22" s="41"/>
      <c r="D22" s="41"/>
      <c r="E22" s="42">
        <v>79100000</v>
      </c>
    </row>
    <row r="23" spans="1:8" x14ac:dyDescent="0.3">
      <c r="A23" s="300" t="s">
        <v>282</v>
      </c>
      <c r="B23" s="301"/>
      <c r="C23" s="301"/>
      <c r="D23" s="301"/>
      <c r="E23" s="302"/>
    </row>
    <row r="24" spans="1:8" x14ac:dyDescent="0.3">
      <c r="A24" s="303" t="s">
        <v>272</v>
      </c>
      <c r="B24" s="34" t="s">
        <v>273</v>
      </c>
      <c r="C24" s="34" t="s">
        <v>273</v>
      </c>
      <c r="D24" s="34" t="s">
        <v>273</v>
      </c>
      <c r="E24" s="34" t="s">
        <v>273</v>
      </c>
    </row>
    <row r="25" spans="1:8" x14ac:dyDescent="0.3">
      <c r="A25" s="304"/>
      <c r="B25" s="35" t="s">
        <v>274</v>
      </c>
      <c r="C25" s="35" t="s">
        <v>283</v>
      </c>
      <c r="D25" s="35" t="s">
        <v>276</v>
      </c>
      <c r="E25" s="35" t="s">
        <v>277</v>
      </c>
    </row>
    <row r="26" spans="1:8" ht="40.799999999999997" x14ac:dyDescent="0.3">
      <c r="A26" s="43" t="s">
        <v>284</v>
      </c>
      <c r="B26" s="44">
        <v>3651116</v>
      </c>
      <c r="C26" s="45">
        <v>7</v>
      </c>
      <c r="D26" s="45">
        <v>48</v>
      </c>
      <c r="E26" s="46">
        <v>1226774968</v>
      </c>
    </row>
    <row r="27" spans="1:8" ht="51" x14ac:dyDescent="0.3">
      <c r="A27" s="43" t="s">
        <v>285</v>
      </c>
      <c r="B27" s="37">
        <v>4482144</v>
      </c>
      <c r="C27" s="45">
        <v>7</v>
      </c>
      <c r="D27" s="45">
        <v>3</v>
      </c>
      <c r="E27" s="46">
        <v>94125032</v>
      </c>
      <c r="G27" s="23" t="s">
        <v>286</v>
      </c>
      <c r="H27" s="23" t="s">
        <v>287</v>
      </c>
    </row>
    <row r="28" spans="1:8" x14ac:dyDescent="0.3">
      <c r="A28" s="307" t="s">
        <v>288</v>
      </c>
      <c r="B28" s="308"/>
      <c r="C28" s="308"/>
      <c r="D28" s="315"/>
      <c r="E28" s="40">
        <v>1320900000</v>
      </c>
      <c r="F28" s="47">
        <f>SUM(E26:E27)</f>
        <v>1320900000</v>
      </c>
    </row>
    <row r="29" spans="1:8" x14ac:dyDescent="0.3">
      <c r="A29" s="307" t="str">
        <f>A23</f>
        <v>Estrategia I. Pilar Comportamiento Humano</v>
      </c>
      <c r="B29" s="308"/>
      <c r="C29" s="308"/>
      <c r="D29" s="309"/>
      <c r="E29" s="40">
        <v>1400000000</v>
      </c>
      <c r="F29" s="47">
        <f>F28+E22</f>
        <v>1400000000</v>
      </c>
      <c r="G29" s="47">
        <v>65720088</v>
      </c>
      <c r="H29" s="47">
        <f>G29+F29</f>
        <v>1465720088</v>
      </c>
    </row>
    <row r="30" spans="1:8" x14ac:dyDescent="0.3">
      <c r="A30" s="307" t="s">
        <v>289</v>
      </c>
      <c r="B30" s="308"/>
      <c r="C30" s="308"/>
      <c r="D30" s="308"/>
      <c r="E30" s="309"/>
    </row>
    <row r="31" spans="1:8" x14ac:dyDescent="0.3">
      <c r="A31" s="303" t="s">
        <v>290</v>
      </c>
      <c r="B31" s="34" t="s">
        <v>273</v>
      </c>
      <c r="C31" s="310" t="s">
        <v>273</v>
      </c>
      <c r="D31" s="311"/>
      <c r="E31" s="305" t="s">
        <v>291</v>
      </c>
    </row>
    <row r="32" spans="1:8" x14ac:dyDescent="0.3">
      <c r="A32" s="304"/>
      <c r="B32" s="35" t="s">
        <v>274</v>
      </c>
      <c r="C32" s="312" t="s">
        <v>276</v>
      </c>
      <c r="D32" s="313"/>
      <c r="E32" s="306"/>
    </row>
    <row r="33" spans="1:7" x14ac:dyDescent="0.3">
      <c r="A33" s="48" t="s">
        <v>292</v>
      </c>
      <c r="B33" s="49">
        <v>200000000</v>
      </c>
      <c r="C33" s="50">
        <v>3</v>
      </c>
      <c r="D33" s="51"/>
      <c r="E33" s="49">
        <v>600000000</v>
      </c>
    </row>
    <row r="34" spans="1:7" x14ac:dyDescent="0.3">
      <c r="A34" s="307" t="s">
        <v>293</v>
      </c>
      <c r="B34" s="308"/>
      <c r="C34" s="308"/>
      <c r="D34" s="309"/>
      <c r="E34" s="40">
        <v>600000000</v>
      </c>
      <c r="G34" s="23" t="s">
        <v>294</v>
      </c>
    </row>
    <row r="35" spans="1:7" x14ac:dyDescent="0.3">
      <c r="A35" s="300" t="s">
        <v>295</v>
      </c>
      <c r="B35" s="301"/>
      <c r="C35" s="301"/>
      <c r="D35" s="302"/>
      <c r="E35" s="52">
        <v>2000000000</v>
      </c>
    </row>
    <row r="37" spans="1:7" x14ac:dyDescent="0.3">
      <c r="B37" s="23" t="s">
        <v>296</v>
      </c>
      <c r="C37" s="23" t="s">
        <v>286</v>
      </c>
      <c r="D37" s="23" t="s">
        <v>297</v>
      </c>
    </row>
    <row r="38" spans="1:7" x14ac:dyDescent="0.3">
      <c r="A38" s="22" t="s">
        <v>298</v>
      </c>
      <c r="B38" s="47">
        <f>E29</f>
        <v>1400000000</v>
      </c>
      <c r="C38" s="47">
        <v>65720088</v>
      </c>
      <c r="D38" s="47">
        <f>SUM(B38:C38)</f>
        <v>1465720088</v>
      </c>
    </row>
    <row r="39" spans="1:7" x14ac:dyDescent="0.3">
      <c r="A39" s="22" t="s">
        <v>299</v>
      </c>
      <c r="B39" s="47">
        <f>Hoja1!B20</f>
        <v>200000000</v>
      </c>
      <c r="C39" s="47">
        <f>SUM(Hoja1!F20:G20)</f>
        <v>172949286.49011821</v>
      </c>
      <c r="D39" s="47">
        <f t="shared" ref="D39:D40" si="1">SUM(B39:C39)</f>
        <v>372949286.49011821</v>
      </c>
    </row>
    <row r="40" spans="1:7" ht="28.8" x14ac:dyDescent="0.3">
      <c r="A40" s="22" t="s">
        <v>300</v>
      </c>
      <c r="B40" s="47">
        <f>E34-B39</f>
        <v>400000000</v>
      </c>
      <c r="C40" s="47">
        <f>Hoja1!G21+Hoja1!H21</f>
        <v>151330625.81027579</v>
      </c>
      <c r="D40" s="47">
        <f t="shared" si="1"/>
        <v>551330625.81027579</v>
      </c>
    </row>
    <row r="41" spans="1:7" x14ac:dyDescent="0.3">
      <c r="B41" s="47">
        <f>SUM(B38:B40)</f>
        <v>2000000000</v>
      </c>
      <c r="C41" s="47">
        <f t="shared" ref="C41:D41" si="2">SUM(C38:C40)</f>
        <v>390000000.300394</v>
      </c>
      <c r="D41" s="47">
        <f t="shared" si="2"/>
        <v>2390000000.3003941</v>
      </c>
    </row>
  </sheetData>
  <mergeCells count="15">
    <mergeCell ref="B2:E2"/>
    <mergeCell ref="B15:E15"/>
    <mergeCell ref="A16:E16"/>
    <mergeCell ref="A23:E23"/>
    <mergeCell ref="A28:D28"/>
    <mergeCell ref="A35:D35"/>
    <mergeCell ref="A17:A18"/>
    <mergeCell ref="A24:A25"/>
    <mergeCell ref="A31:A32"/>
    <mergeCell ref="E31:E32"/>
    <mergeCell ref="A29:D29"/>
    <mergeCell ref="A30:E30"/>
    <mergeCell ref="C31:D31"/>
    <mergeCell ref="C32:D32"/>
    <mergeCell ref="A34:D3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7"/>
  <sheetViews>
    <sheetView zoomScale="110" zoomScaleNormal="110" workbookViewId="0">
      <selection activeCell="H20" sqref="H20"/>
    </sheetView>
  </sheetViews>
  <sheetFormatPr baseColWidth="10" defaultColWidth="11.44140625" defaultRowHeight="13.2" x14ac:dyDescent="0.25"/>
  <cols>
    <col min="1" max="1" width="40.88671875" style="1" customWidth="1"/>
    <col min="2" max="2" width="19.44140625" style="1" customWidth="1"/>
    <col min="3" max="3" width="16" style="1" customWidth="1"/>
    <col min="4" max="4" width="18.6640625" style="1" customWidth="1"/>
    <col min="5" max="5" width="16" style="1" customWidth="1"/>
    <col min="6" max="6" width="18.6640625" style="1" customWidth="1"/>
    <col min="7" max="7" width="15.6640625" style="1" customWidth="1"/>
    <col min="8" max="8" width="16.88671875" style="1" customWidth="1"/>
    <col min="9" max="9" width="20.33203125" style="1" customWidth="1"/>
    <col min="10" max="10" width="17.44140625" style="1" customWidth="1"/>
    <col min="11" max="11" width="18.6640625" style="1" customWidth="1"/>
    <col min="12" max="13" width="15.88671875" style="1" customWidth="1"/>
    <col min="14" max="17" width="16.109375" style="1" customWidth="1"/>
    <col min="18" max="16384" width="11.44140625" style="1"/>
  </cols>
  <sheetData>
    <row r="1" spans="1:12" ht="28.5" customHeight="1" x14ac:dyDescent="0.25">
      <c r="A1" s="318" t="s">
        <v>301</v>
      </c>
      <c r="B1" s="318"/>
      <c r="C1" s="318"/>
      <c r="D1" s="318"/>
      <c r="E1" s="318"/>
      <c r="F1" s="318"/>
      <c r="G1" s="318"/>
      <c r="H1" s="318"/>
      <c r="I1" s="318"/>
    </row>
    <row r="2" spans="1:12" x14ac:dyDescent="0.25">
      <c r="A2" s="2"/>
      <c r="B2" s="2"/>
      <c r="C2" s="2"/>
      <c r="D2" s="2"/>
      <c r="E2" s="2"/>
      <c r="F2" s="2"/>
      <c r="G2" s="2"/>
      <c r="H2" s="2"/>
      <c r="I2" s="2"/>
    </row>
    <row r="3" spans="1:12" x14ac:dyDescent="0.25">
      <c r="A3" s="3" t="s">
        <v>302</v>
      </c>
      <c r="B3" s="4">
        <v>2000000000</v>
      </c>
      <c r="C3" s="5"/>
      <c r="D3" s="2"/>
      <c r="E3" s="2"/>
      <c r="F3" s="2"/>
      <c r="G3" s="2"/>
      <c r="H3" s="2"/>
      <c r="I3" s="2"/>
    </row>
    <row r="4" spans="1:12" x14ac:dyDescent="0.25">
      <c r="A4" s="3" t="s">
        <v>303</v>
      </c>
      <c r="B4" s="4">
        <v>400000000</v>
      </c>
      <c r="C4" s="5"/>
      <c r="D4" s="2"/>
      <c r="E4" s="2"/>
      <c r="F4" s="2"/>
      <c r="G4" s="2"/>
      <c r="H4" s="2"/>
      <c r="I4" s="2"/>
    </row>
    <row r="5" spans="1:12" x14ac:dyDescent="0.25">
      <c r="A5" s="3" t="s">
        <v>304</v>
      </c>
      <c r="B5" s="4">
        <f>B3-B4</f>
        <v>1600000000</v>
      </c>
      <c r="C5" s="5"/>
      <c r="D5" s="2"/>
      <c r="E5" s="2"/>
      <c r="F5" s="2"/>
      <c r="G5" s="2"/>
      <c r="H5" s="2"/>
      <c r="I5" s="2"/>
    </row>
    <row r="6" spans="1:12" x14ac:dyDescent="0.25">
      <c r="A6" s="6"/>
      <c r="B6" s="319" t="s">
        <v>305</v>
      </c>
      <c r="C6" s="319"/>
      <c r="D6" s="319" t="s">
        <v>306</v>
      </c>
      <c r="E6" s="319"/>
      <c r="F6" s="319" t="s">
        <v>307</v>
      </c>
      <c r="G6" s="317"/>
      <c r="H6" s="316" t="s">
        <v>308</v>
      </c>
      <c r="I6" s="317"/>
      <c r="J6" s="316" t="s">
        <v>309</v>
      </c>
      <c r="K6" s="317"/>
    </row>
    <row r="7" spans="1:12" ht="24" x14ac:dyDescent="0.25">
      <c r="A7" s="3" t="s">
        <v>272</v>
      </c>
      <c r="B7" s="7" t="s">
        <v>310</v>
      </c>
      <c r="C7" s="7" t="s">
        <v>311</v>
      </c>
      <c r="D7" s="7" t="s">
        <v>310</v>
      </c>
      <c r="E7" s="7" t="s">
        <v>311</v>
      </c>
      <c r="F7" s="7" t="s">
        <v>310</v>
      </c>
      <c r="G7" s="7" t="s">
        <v>311</v>
      </c>
      <c r="H7" s="7" t="s">
        <v>310</v>
      </c>
      <c r="I7" s="7" t="s">
        <v>311</v>
      </c>
      <c r="J7" s="7" t="s">
        <v>310</v>
      </c>
      <c r="K7" s="7" t="s">
        <v>311</v>
      </c>
    </row>
    <row r="8" spans="1:12" x14ac:dyDescent="0.25">
      <c r="A8" s="8" t="s">
        <v>312</v>
      </c>
      <c r="B8" s="9">
        <v>11300000</v>
      </c>
      <c r="C8" s="9"/>
      <c r="D8" s="9">
        <v>11300000</v>
      </c>
      <c r="E8" s="9"/>
      <c r="F8" s="9">
        <v>11300000</v>
      </c>
      <c r="G8" s="9"/>
      <c r="H8" s="9">
        <v>11300000</v>
      </c>
      <c r="I8" s="9"/>
      <c r="J8" s="9">
        <v>11300000</v>
      </c>
      <c r="K8" s="9"/>
    </row>
    <row r="9" spans="1:12" ht="79.2" x14ac:dyDescent="0.25">
      <c r="A9" s="8" t="s">
        <v>313</v>
      </c>
      <c r="B9" s="9">
        <v>258700000</v>
      </c>
      <c r="C9" s="10" t="s">
        <v>314</v>
      </c>
      <c r="D9" s="9">
        <v>188700000</v>
      </c>
      <c r="E9" s="10" t="s">
        <v>314</v>
      </c>
      <c r="F9" s="9">
        <v>188700000</v>
      </c>
      <c r="G9" s="10" t="s">
        <v>314</v>
      </c>
      <c r="H9" s="9">
        <v>178700000</v>
      </c>
      <c r="I9" s="10" t="s">
        <v>314</v>
      </c>
      <c r="J9" s="9">
        <v>190606696</v>
      </c>
      <c r="K9" s="10" t="s">
        <v>315</v>
      </c>
    </row>
    <row r="10" spans="1:12" ht="132" x14ac:dyDescent="0.25">
      <c r="A10" s="8" t="s">
        <v>292</v>
      </c>
      <c r="B10" s="11">
        <v>85714286</v>
      </c>
      <c r="C10" s="12" t="s">
        <v>316</v>
      </c>
      <c r="D10" s="11">
        <v>114285714</v>
      </c>
      <c r="E10" s="12" t="s">
        <v>317</v>
      </c>
      <c r="F10" s="11">
        <v>110000000</v>
      </c>
      <c r="G10" s="12" t="s">
        <v>318</v>
      </c>
      <c r="H10" s="11">
        <v>120000000</v>
      </c>
      <c r="I10" s="12" t="s">
        <v>319</v>
      </c>
      <c r="J10" s="11">
        <v>218093304</v>
      </c>
      <c r="K10" s="12" t="s">
        <v>320</v>
      </c>
      <c r="L10" s="17"/>
    </row>
    <row r="11" spans="1:12" x14ac:dyDescent="0.25">
      <c r="A11" s="6" t="s">
        <v>321</v>
      </c>
      <c r="B11" s="13">
        <f>SUM(B8:B10)</f>
        <v>355714286</v>
      </c>
      <c r="C11" s="6"/>
      <c r="D11" s="13">
        <f>SUM(D8:D10)</f>
        <v>314285714</v>
      </c>
      <c r="E11" s="6"/>
      <c r="F11" s="13">
        <f>SUM(F8:F10)</f>
        <v>310000000</v>
      </c>
      <c r="G11" s="6"/>
      <c r="H11" s="13">
        <f>SUM(H8:H10)</f>
        <v>310000000</v>
      </c>
      <c r="I11" s="6"/>
      <c r="J11" s="13">
        <f>SUM(J8:J10)</f>
        <v>420000000</v>
      </c>
      <c r="K11" s="6"/>
    </row>
    <row r="12" spans="1:12" ht="15.75" customHeight="1" x14ac:dyDescent="0.25">
      <c r="A12" s="8" t="s">
        <v>322</v>
      </c>
      <c r="B12" s="9">
        <v>60117653</v>
      </c>
      <c r="C12" s="9"/>
      <c r="D12" s="9">
        <v>60117653</v>
      </c>
      <c r="E12" s="9"/>
      <c r="F12" s="9">
        <v>60117653</v>
      </c>
      <c r="G12" s="9"/>
      <c r="H12" s="9">
        <v>60117653</v>
      </c>
      <c r="I12" s="9"/>
      <c r="J12" s="9"/>
      <c r="K12" s="9"/>
    </row>
    <row r="13" spans="1:12" ht="15.75" customHeight="1" x14ac:dyDescent="0.25">
      <c r="A13" s="8" t="s">
        <v>323</v>
      </c>
      <c r="B13" s="9">
        <f>B11-B12</f>
        <v>295596633</v>
      </c>
      <c r="C13" s="9"/>
      <c r="D13" s="9">
        <f>D11-D12</f>
        <v>254168061</v>
      </c>
      <c r="E13" s="9"/>
      <c r="F13" s="9">
        <f>F11-F12</f>
        <v>249882347</v>
      </c>
      <c r="G13" s="9"/>
      <c r="H13" s="9">
        <f>H11-H12</f>
        <v>249882347</v>
      </c>
      <c r="I13" s="9"/>
      <c r="J13" s="9"/>
      <c r="K13" s="9"/>
    </row>
    <row r="14" spans="1:12" ht="15.75" customHeight="1" x14ac:dyDescent="0.25">
      <c r="A14" s="14" t="s">
        <v>304</v>
      </c>
      <c r="B14" s="15">
        <f>B5+(B4-B11)</f>
        <v>1644285714</v>
      </c>
      <c r="C14" s="15"/>
      <c r="D14" s="15">
        <f>B14-D11</f>
        <v>1330000000</v>
      </c>
      <c r="E14" s="15"/>
      <c r="F14" s="15">
        <f>D14-F11</f>
        <v>1020000000</v>
      </c>
      <c r="G14" s="15"/>
      <c r="H14" s="16">
        <f>F14-H11</f>
        <v>710000000</v>
      </c>
      <c r="I14" s="15"/>
      <c r="J14" s="16"/>
      <c r="K14" s="15"/>
    </row>
    <row r="15" spans="1:12" ht="15.75" customHeight="1" x14ac:dyDescent="0.25">
      <c r="A15" s="8" t="s">
        <v>324</v>
      </c>
      <c r="B15" s="9">
        <f>$B$4-B12</f>
        <v>339882347</v>
      </c>
      <c r="C15" s="9"/>
      <c r="D15" s="9">
        <f>$B$15-D12</f>
        <v>279764694</v>
      </c>
      <c r="E15" s="9"/>
      <c r="F15" s="9">
        <f>$D$15-F12</f>
        <v>219647041</v>
      </c>
      <c r="G15" s="9"/>
      <c r="H15" s="9">
        <f>$F$15-H12</f>
        <v>159529388</v>
      </c>
      <c r="I15" s="9"/>
      <c r="J15" s="9"/>
      <c r="K15" s="9"/>
    </row>
    <row r="16" spans="1:12" x14ac:dyDescent="0.25">
      <c r="C16" s="17"/>
    </row>
    <row r="17" spans="1:20" x14ac:dyDescent="0.25">
      <c r="A17" s="18">
        <f>Hoja3!E34</f>
        <v>600000000</v>
      </c>
      <c r="B17" s="1" t="s">
        <v>325</v>
      </c>
    </row>
    <row r="18" spans="1:20" x14ac:dyDescent="0.25">
      <c r="F18" s="17"/>
      <c r="G18" s="17"/>
    </row>
    <row r="19" spans="1:20" x14ac:dyDescent="0.25">
      <c r="B19" s="1" t="s">
        <v>326</v>
      </c>
      <c r="C19" s="1" t="s">
        <v>327</v>
      </c>
      <c r="D19" s="1" t="s">
        <v>328</v>
      </c>
      <c r="E19" s="1" t="s">
        <v>329</v>
      </c>
      <c r="F19" s="1" t="s">
        <v>330</v>
      </c>
      <c r="G19" s="1" t="s">
        <v>331</v>
      </c>
      <c r="H19" s="1" t="s">
        <v>332</v>
      </c>
    </row>
    <row r="20" spans="1:20" x14ac:dyDescent="0.25">
      <c r="A20" s="1" t="s">
        <v>333</v>
      </c>
      <c r="B20" s="17">
        <f>B10+D10</f>
        <v>200000000</v>
      </c>
      <c r="C20" s="17">
        <v>0</v>
      </c>
      <c r="D20" s="17">
        <v>0</v>
      </c>
      <c r="E20" s="17">
        <v>0</v>
      </c>
      <c r="F20" s="17">
        <v>108093304</v>
      </c>
      <c r="G20" s="17">
        <f>B26*6</f>
        <v>64855982.490118206</v>
      </c>
      <c r="H20" s="17">
        <v>0</v>
      </c>
      <c r="I20" s="17">
        <f>SUM(A20:H20)</f>
        <v>372949286.49011821</v>
      </c>
    </row>
    <row r="21" spans="1:20" x14ac:dyDescent="0.25">
      <c r="A21" s="1" t="s">
        <v>294</v>
      </c>
      <c r="B21" s="17">
        <f>F10+H10</f>
        <v>230000000</v>
      </c>
      <c r="C21" s="17"/>
      <c r="D21" s="17"/>
      <c r="E21" s="17"/>
      <c r="F21" s="17"/>
      <c r="G21" s="17">
        <f>B26*8</f>
        <v>86474643.320157602</v>
      </c>
      <c r="H21" s="17">
        <f>B26*6</f>
        <v>64855982.490118206</v>
      </c>
    </row>
    <row r="22" spans="1:20" x14ac:dyDescent="0.25">
      <c r="F22" s="17">
        <f>SUM(F20:F21)</f>
        <v>108093304</v>
      </c>
      <c r="G22" s="17">
        <f>SUM(G20:G21)</f>
        <v>151330625.81027579</v>
      </c>
      <c r="H22" s="17">
        <f>SUM(H20:H21)</f>
        <v>64855982.490118206</v>
      </c>
      <c r="J22" s="19"/>
      <c r="L22" s="19"/>
      <c r="N22" s="19"/>
      <c r="P22" s="19"/>
      <c r="R22" s="19"/>
      <c r="T22" s="19"/>
    </row>
    <row r="23" spans="1:20" x14ac:dyDescent="0.25">
      <c r="F23" s="17"/>
      <c r="G23" s="17"/>
      <c r="H23" s="17"/>
      <c r="J23" s="19"/>
      <c r="L23" s="19"/>
      <c r="N23" s="19"/>
      <c r="P23" s="19"/>
      <c r="R23" s="19"/>
      <c r="T23" s="19"/>
    </row>
    <row r="24" spans="1:20" x14ac:dyDescent="0.25">
      <c r="F24" s="17"/>
      <c r="G24" s="17"/>
      <c r="H24" s="17"/>
      <c r="J24" s="19"/>
      <c r="L24" s="19"/>
      <c r="N24" s="19"/>
      <c r="P24" s="19"/>
      <c r="R24" s="19"/>
      <c r="T24" s="19"/>
    </row>
    <row r="25" spans="1:20" x14ac:dyDescent="0.25">
      <c r="F25" s="17"/>
      <c r="G25" s="17"/>
      <c r="H25" s="17"/>
      <c r="J25" s="19"/>
      <c r="L25" s="19"/>
      <c r="N25" s="19"/>
      <c r="P25" s="19"/>
      <c r="R25" s="19"/>
      <c r="T25" s="19"/>
    </row>
    <row r="26" spans="1:20" x14ac:dyDescent="0.25">
      <c r="A26" s="1" t="s">
        <v>334</v>
      </c>
      <c r="B26" s="17">
        <v>10809330.4150197</v>
      </c>
      <c r="C26" s="17"/>
      <c r="D26" s="17"/>
      <c r="E26" s="17"/>
      <c r="H26" s="19"/>
      <c r="J26" s="19"/>
    </row>
    <row r="31" spans="1:20" x14ac:dyDescent="0.25">
      <c r="B31" s="20"/>
      <c r="C31" s="20"/>
      <c r="D31" s="20"/>
      <c r="E31" s="20"/>
      <c r="F31" s="20"/>
      <c r="G31" s="20"/>
      <c r="H31" s="20"/>
      <c r="I31" s="20"/>
      <c r="J31" s="20"/>
      <c r="K31" s="20"/>
      <c r="L31" s="20"/>
      <c r="M31" s="20"/>
      <c r="N31" s="20"/>
      <c r="O31" s="20"/>
      <c r="P31" s="20"/>
      <c r="Q31" s="20"/>
      <c r="R31" s="20"/>
      <c r="S31" s="20"/>
      <c r="T31" s="20"/>
    </row>
    <row r="32" spans="1:20" ht="14.4" x14ac:dyDescent="0.25">
      <c r="B32" s="20"/>
      <c r="C32" s="20"/>
      <c r="D32" s="20"/>
      <c r="E32" s="21"/>
      <c r="F32" s="20"/>
      <c r="G32" s="21"/>
      <c r="H32" s="20"/>
      <c r="I32" s="21"/>
      <c r="J32" s="20"/>
      <c r="K32" s="21"/>
      <c r="L32" s="20"/>
      <c r="M32" s="20"/>
      <c r="N32" s="20"/>
      <c r="O32" s="20"/>
    </row>
    <row r="33" spans="2:15" ht="14.4" x14ac:dyDescent="0.25">
      <c r="B33" s="20"/>
      <c r="C33" s="20"/>
      <c r="D33" s="20"/>
      <c r="E33" s="21"/>
      <c r="F33" s="20"/>
      <c r="G33" s="21"/>
      <c r="H33" s="20"/>
      <c r="I33" s="20"/>
      <c r="J33" s="20"/>
      <c r="K33" s="20"/>
      <c r="L33" s="20"/>
      <c r="M33" s="20"/>
      <c r="N33" s="20"/>
      <c r="O33" s="20"/>
    </row>
    <row r="34" spans="2:15" ht="14.4" x14ac:dyDescent="0.25">
      <c r="B34" s="20"/>
      <c r="C34" s="20"/>
      <c r="D34" s="20"/>
      <c r="E34" s="20"/>
      <c r="F34" s="20"/>
      <c r="G34" s="20"/>
      <c r="H34" s="20"/>
      <c r="I34" s="21"/>
      <c r="J34" s="20"/>
      <c r="K34" s="21"/>
      <c r="L34" s="20"/>
      <c r="M34" s="20"/>
      <c r="N34" s="20"/>
      <c r="O34" s="20"/>
    </row>
    <row r="35" spans="2:15" x14ac:dyDescent="0.25">
      <c r="B35" s="20"/>
      <c r="C35" s="20"/>
      <c r="D35" s="20"/>
      <c r="E35" s="20"/>
      <c r="F35" s="20"/>
      <c r="G35" s="20"/>
      <c r="H35" s="20"/>
      <c r="I35" s="20"/>
      <c r="J35" s="20"/>
      <c r="K35" s="20"/>
      <c r="L35" s="20"/>
      <c r="M35" s="20"/>
      <c r="N35" s="20"/>
      <c r="O35" s="20"/>
    </row>
    <row r="36" spans="2:15" x14ac:dyDescent="0.25">
      <c r="B36" s="20"/>
      <c r="C36" s="20"/>
      <c r="D36" s="20"/>
      <c r="E36" s="20"/>
      <c r="F36" s="20"/>
      <c r="G36" s="20"/>
      <c r="H36" s="20"/>
      <c r="I36" s="20"/>
      <c r="J36" s="20"/>
      <c r="K36" s="20"/>
      <c r="L36" s="20"/>
      <c r="M36" s="20"/>
      <c r="N36" s="20"/>
      <c r="O36" s="20"/>
    </row>
    <row r="37" spans="2:15" x14ac:dyDescent="0.25">
      <c r="B37" s="20"/>
      <c r="C37" s="20"/>
      <c r="D37" s="20"/>
      <c r="E37" s="20"/>
      <c r="F37" s="20"/>
      <c r="G37" s="20"/>
      <c r="H37" s="20"/>
      <c r="I37" s="20"/>
      <c r="J37" s="20"/>
      <c r="K37" s="20"/>
      <c r="L37" s="20"/>
      <c r="M37" s="20"/>
      <c r="N37" s="20"/>
      <c r="O37" s="20"/>
    </row>
  </sheetData>
  <mergeCells count="6">
    <mergeCell ref="J6:K6"/>
    <mergeCell ref="A1:I1"/>
    <mergeCell ref="B6:C6"/>
    <mergeCell ref="D6:E6"/>
    <mergeCell ref="F6:G6"/>
    <mergeCell ref="H6:I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 Ambiental</vt:lpstr>
      <vt:lpstr>Articulación y Conectividad</vt:lpstr>
      <vt:lpstr>Buen Gobierno</vt:lpstr>
      <vt:lpstr>Forma DEG 020 V5 ITA</vt:lpstr>
      <vt:lpstr>Hoja3</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Barraza Hernandez</dc:creator>
  <cp:lastModifiedBy>Marlene Fontalvo</cp:lastModifiedBy>
  <dcterms:created xsi:type="dcterms:W3CDTF">2024-05-29T15:57:00Z</dcterms:created>
  <dcterms:modified xsi:type="dcterms:W3CDTF">2024-10-04T20:59:29Z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FCB816A2A475472A9A96B3B8F1DEBC4E_13</vt:lpwstr>
  </property>
  <property fmtid="{D5CDD505-2E9C-101B-9397-08002B2CF9AE}" pid="3" name="KSOProductBuildVer">
    <vt:lpwstr>2058-12.2.0.17153</vt:lpwstr>
  </property>
</Properties>
</file>