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24226"/>
  <mc:AlternateContent xmlns:mc="http://schemas.openxmlformats.org/markup-compatibility/2006">
    <mc:Choice Requires="x15">
      <x15ac:absPath xmlns:x15ac="http://schemas.microsoft.com/office/spreadsheetml/2010/11/ac" url="C:\Users\Silvana Molinares\Desktop\TRANSITO DEL ATLANTICO\RIESGOS\GESTION DE RIESGOS\REVISION DE RIESGOS 2026\II REVISION DE RIESGOS\"/>
    </mc:Choice>
  </mc:AlternateContent>
  <xr:revisionPtr revIDLastSave="0" documentId="13_ncr:1_{E3F0FE8E-D74C-4B0C-812E-10A5DE02A8F1}" xr6:coauthVersionLast="47" xr6:coauthVersionMax="47" xr10:uidLastSave="{00000000-0000-0000-0000-000000000000}"/>
  <bookViews>
    <workbookView xWindow="-108" yWindow="-108" windowWidth="23256" windowHeight="12456" xr2:uid="{00000000-000D-0000-FFFF-FFFF00000000}"/>
  </bookViews>
  <sheets>
    <sheet name="MATRIZ INSTITUCIONAL DE RIESGOS" sheetId="10" r:id="rId1"/>
    <sheet name="Atributos " sheetId="9" r:id="rId2"/>
    <sheet name="MATRIZ DE CALOR " sheetId="6" r:id="rId3"/>
    <sheet name="CONTROL DE CAMBIOS" sheetId="7" r:id="rId4"/>
    <sheet name="calificación_impacto_corrupción" sheetId="5" r:id="rId5"/>
    <sheet name="Hoja1" sheetId="11" r:id="rId6"/>
  </sheets>
  <externalReferences>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s>
  <definedNames>
    <definedName name="_xlnm._FilterDatabase" localSheetId="0" hidden="1">'MATRIZ INSTITUCIONAL DE RIESGOS'!$A$8:$AW$8</definedName>
    <definedName name="_xlnm.Print_Area" localSheetId="0">'MATRIZ INSTITUCIONAL DE RIESGOS'!$A:$BC</definedName>
    <definedName name="ejecucion">#REF!</definedName>
    <definedName name="Ejecución_administración_de_procesos">'Atributos '!$A$17:$A$26</definedName>
    <definedName name="EventoExterno">'Atributos '!$F$17</definedName>
    <definedName name="F_RIESGO">Tabla4[#All]</definedName>
    <definedName name="FRIESGO">Tabla4[#All]</definedName>
    <definedName name="Infraestructura">'Atributos '!$E$17</definedName>
    <definedName name="TalentoHumano">'Atributos '!$C$17:$C$21</definedName>
    <definedName name="Tecnología">'Atributos '!$D$17:$D$22</definedName>
    <definedName name="Transacción_u_Operación_aplica_para_LAFTFP">'Atributos '!$B$17:$B$21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A128" i="10" l="1"/>
  <c r="A3" i="11" l="1"/>
  <c r="A4" i="11" s="1"/>
  <c r="A5" i="11" s="1"/>
  <c r="A6" i="11" s="1"/>
  <c r="A7" i="11" s="1"/>
  <c r="A8" i="11" s="1"/>
  <c r="A9" i="11" s="1"/>
  <c r="A10" i="11" s="1"/>
  <c r="A11" i="11" s="1"/>
  <c r="A12" i="11" s="1"/>
  <c r="A13" i="11" s="1"/>
  <c r="A14" i="11" s="1"/>
  <c r="A15" i="11" s="1"/>
  <c r="A16" i="11" s="1"/>
  <c r="A17" i="11" s="1"/>
  <c r="A18" i="11" s="1"/>
  <c r="G19" i="11"/>
  <c r="AK547" i="10"/>
  <c r="AK553" i="10"/>
  <c r="AK559" i="10"/>
  <c r="AK565" i="10"/>
  <c r="AK571" i="10"/>
  <c r="AK577" i="10"/>
  <c r="AK583" i="10"/>
  <c r="AK589" i="10"/>
  <c r="AK595" i="10"/>
  <c r="AK601" i="10"/>
  <c r="AK607" i="10"/>
  <c r="AK613" i="10"/>
  <c r="AK619" i="10"/>
  <c r="AK625" i="10"/>
  <c r="AK631" i="10"/>
  <c r="AK637" i="10"/>
  <c r="AK643" i="10"/>
  <c r="AA656" i="10"/>
  <c r="AK655" i="10"/>
  <c r="AJ661" i="10"/>
  <c r="AF662" i="10"/>
  <c r="AA651" i="10"/>
  <c r="AA652" i="10"/>
  <c r="AA653" i="10"/>
  <c r="AA654" i="10"/>
  <c r="AA655" i="10"/>
  <c r="AG655" i="10" s="1"/>
  <c r="AH655" i="10" s="1"/>
  <c r="AI655" i="10" s="1"/>
  <c r="E667" i="10"/>
  <c r="AA667" i="10"/>
  <c r="E661" i="10"/>
  <c r="AA414" i="10"/>
  <c r="AA413" i="10"/>
  <c r="AF407" i="10"/>
  <c r="AF408" i="10"/>
  <c r="AF409" i="10"/>
  <c r="AF410" i="10"/>
  <c r="AF411" i="10"/>
  <c r="AA408" i="10"/>
  <c r="AA409" i="10"/>
  <c r="AA410" i="10"/>
  <c r="AA411" i="10"/>
  <c r="AA412" i="10"/>
  <c r="AI256" i="10"/>
  <c r="D19" i="11"/>
  <c r="F19" i="11"/>
  <c r="E19" i="11"/>
  <c r="C19" i="11"/>
  <c r="AI541" i="10"/>
  <c r="AI547" i="10"/>
  <c r="AI553" i="10"/>
  <c r="AI559" i="10"/>
  <c r="AI565" i="10"/>
  <c r="AI571" i="10"/>
  <c r="AI577" i="10"/>
  <c r="AI583" i="10"/>
  <c r="AI589" i="10"/>
  <c r="AI595" i="10"/>
  <c r="AI601" i="10"/>
  <c r="AI607" i="10"/>
  <c r="AI613" i="10"/>
  <c r="AI619" i="10"/>
  <c r="AI625" i="10"/>
  <c r="AI631" i="10"/>
  <c r="AI637" i="10"/>
  <c r="AI643" i="10"/>
  <c r="AM148" i="10"/>
  <c r="AI334" i="10"/>
  <c r="AI340" i="10"/>
  <c r="AI346" i="10"/>
  <c r="AI499" i="10"/>
  <c r="O268" i="10"/>
  <c r="AF246" i="10"/>
  <c r="AF247" i="10"/>
  <c r="AF248" i="10"/>
  <c r="AF249" i="10"/>
  <c r="AN655" i="10" l="1"/>
  <c r="U148" i="10"/>
  <c r="Q412" i="10"/>
  <c r="Q406" i="10"/>
  <c r="P412" i="10"/>
  <c r="P406" i="10"/>
  <c r="S667" i="10"/>
  <c r="S661" i="10"/>
  <c r="AF672" i="10"/>
  <c r="AA672" i="10"/>
  <c r="AJ672" i="10" s="1"/>
  <c r="AF671" i="10"/>
  <c r="AA671" i="10"/>
  <c r="AJ671" i="10" s="1"/>
  <c r="AF670" i="10"/>
  <c r="AA670" i="10"/>
  <c r="AJ670" i="10" s="1"/>
  <c r="AF669" i="10"/>
  <c r="AA669" i="10"/>
  <c r="AJ669" i="10" s="1"/>
  <c r="AF668" i="10"/>
  <c r="AA668" i="10"/>
  <c r="AJ668" i="10" s="1"/>
  <c r="AJ667" i="10"/>
  <c r="Q667" i="10"/>
  <c r="P667" i="10"/>
  <c r="AF666" i="10"/>
  <c r="AA666" i="10"/>
  <c r="AJ666" i="10" s="1"/>
  <c r="AF665" i="10"/>
  <c r="AA665" i="10"/>
  <c r="AJ665" i="10" s="1"/>
  <c r="AF664" i="10"/>
  <c r="AA664" i="10"/>
  <c r="AJ664" i="10" s="1"/>
  <c r="AF663" i="10"/>
  <c r="AA663" i="10"/>
  <c r="AJ663" i="10" s="1"/>
  <c r="AJ662" i="10"/>
  <c r="Q661" i="10"/>
  <c r="P661" i="10"/>
  <c r="U661" i="10" l="1"/>
  <c r="AF667" i="10"/>
  <c r="AG667" i="10" s="1"/>
  <c r="AH667" i="10" s="1"/>
  <c r="AI667" i="10" s="1"/>
  <c r="AG661" i="10"/>
  <c r="AH661" i="10" s="1"/>
  <c r="AI661" i="10" s="1"/>
  <c r="U667" i="10"/>
  <c r="AK667" i="10"/>
  <c r="AL667" i="10" s="1"/>
  <c r="AM667" i="10" s="1"/>
  <c r="AK661" i="10"/>
  <c r="AL661" i="10" s="1"/>
  <c r="AM661" i="10" s="1"/>
  <c r="AN667" i="10" l="1"/>
  <c r="AN661" i="10"/>
  <c r="AA650" i="10" l="1"/>
  <c r="AA649" i="10"/>
  <c r="Q649" i="10"/>
  <c r="P649" i="10"/>
  <c r="E649" i="10"/>
  <c r="AA499" i="10"/>
  <c r="AJ499" i="10" s="1"/>
  <c r="AK499" i="10" s="1"/>
  <c r="Q499" i="10"/>
  <c r="P499" i="10"/>
  <c r="E499" i="10"/>
  <c r="AA481" i="10"/>
  <c r="AJ481" i="10" s="1"/>
  <c r="AK481" i="10" s="1"/>
  <c r="Q481" i="10"/>
  <c r="P481" i="10"/>
  <c r="E481" i="10"/>
  <c r="AA407" i="10"/>
  <c r="AA406" i="10"/>
  <c r="E406" i="10"/>
  <c r="AA401" i="10"/>
  <c r="AA400" i="10"/>
  <c r="Q400" i="10"/>
  <c r="P400" i="10"/>
  <c r="E400" i="10"/>
  <c r="AA346" i="10"/>
  <c r="AJ346" i="10" s="1"/>
  <c r="AK346" i="10" s="1"/>
  <c r="Q346" i="10"/>
  <c r="P346" i="10"/>
  <c r="E346" i="10"/>
  <c r="AA340" i="10"/>
  <c r="AJ340" i="10" s="1"/>
  <c r="AK340" i="10" s="1"/>
  <c r="Q340" i="10"/>
  <c r="U340" i="10" s="1"/>
  <c r="P340" i="10"/>
  <c r="E340" i="10"/>
  <c r="AA334" i="10"/>
  <c r="AJ334" i="10" s="1"/>
  <c r="AK334" i="10" s="1"/>
  <c r="Q334" i="10"/>
  <c r="P334" i="10"/>
  <c r="E334" i="10"/>
  <c r="AA262" i="10"/>
  <c r="AJ262" i="10" s="1"/>
  <c r="AK262" i="10" s="1"/>
  <c r="Q262" i="10"/>
  <c r="P262" i="10"/>
  <c r="E262" i="10"/>
  <c r="AA256" i="10"/>
  <c r="AJ256" i="10" s="1"/>
  <c r="AK256" i="10" s="1"/>
  <c r="Q256" i="10"/>
  <c r="U256" i="10" s="1"/>
  <c r="P256" i="10"/>
  <c r="E256" i="10"/>
  <c r="AA173" i="10"/>
  <c r="AA172" i="10"/>
  <c r="Q172" i="10"/>
  <c r="U172" i="10" s="1"/>
  <c r="P172" i="10"/>
  <c r="E172" i="10"/>
  <c r="AA209" i="10"/>
  <c r="AA208" i="10"/>
  <c r="Q208" i="10"/>
  <c r="P208" i="10"/>
  <c r="E208" i="10"/>
  <c r="AA151" i="10"/>
  <c r="AA150" i="10"/>
  <c r="AA149" i="10"/>
  <c r="E148" i="10"/>
  <c r="AA117" i="10"/>
  <c r="AJ117" i="10" s="1"/>
  <c r="AK117" i="10" s="1"/>
  <c r="Q117" i="10"/>
  <c r="P117" i="10"/>
  <c r="E117" i="10"/>
  <c r="AA123" i="10"/>
  <c r="AA124" i="10"/>
  <c r="AA125" i="10"/>
  <c r="AA126" i="10"/>
  <c r="AA127" i="10"/>
  <c r="AA147" i="10"/>
  <c r="AJ147" i="10" s="1"/>
  <c r="AF147" i="10"/>
  <c r="AA154" i="10"/>
  <c r="AA155" i="10"/>
  <c r="AA156" i="10"/>
  <c r="AJ156" i="10" s="1"/>
  <c r="AF156" i="10"/>
  <c r="AA157" i="10"/>
  <c r="AJ157" i="10" s="1"/>
  <c r="AF157" i="10"/>
  <c r="AA158" i="10"/>
  <c r="AJ158" i="10" s="1"/>
  <c r="AF158" i="10"/>
  <c r="E99" i="10"/>
  <c r="AA75" i="10"/>
  <c r="AJ75" i="10" s="1"/>
  <c r="AK75" i="10" s="1"/>
  <c r="Q75" i="10"/>
  <c r="P75" i="10"/>
  <c r="E75" i="10"/>
  <c r="AA32" i="10"/>
  <c r="AA28" i="10"/>
  <c r="AA27" i="10"/>
  <c r="Q27" i="10"/>
  <c r="U27" i="10" s="1"/>
  <c r="P27" i="10"/>
  <c r="E27" i="10"/>
  <c r="AJ649" i="10" l="1"/>
  <c r="AK649" i="10" s="1"/>
  <c r="AF649" i="10"/>
  <c r="AG649" i="10" s="1"/>
  <c r="AH649" i="10" s="1"/>
  <c r="AI649" i="10" s="1"/>
  <c r="AF400" i="10"/>
  <c r="AG400" i="10" s="1"/>
  <c r="U649" i="10"/>
  <c r="AJ406" i="10"/>
  <c r="AK406" i="10" s="1"/>
  <c r="AF499" i="10"/>
  <c r="AG499" i="10" s="1"/>
  <c r="AN499" i="10" s="1"/>
  <c r="AF406" i="10"/>
  <c r="AG406" i="10" s="1"/>
  <c r="U499" i="10"/>
  <c r="AF481" i="10"/>
  <c r="AG481" i="10" s="1"/>
  <c r="AN481" i="10" s="1"/>
  <c r="U481" i="10"/>
  <c r="AJ400" i="10"/>
  <c r="AK400" i="10" s="1"/>
  <c r="U406" i="10"/>
  <c r="AF334" i="10"/>
  <c r="AG334" i="10" s="1"/>
  <c r="AN334" i="10" s="1"/>
  <c r="U400" i="10"/>
  <c r="AF346" i="10"/>
  <c r="AG346" i="10" s="1"/>
  <c r="AN346" i="10" s="1"/>
  <c r="U334" i="10"/>
  <c r="AJ208" i="10"/>
  <c r="AK208" i="10" s="1"/>
  <c r="AF340" i="10"/>
  <c r="AG340" i="10" s="1"/>
  <c r="AN340" i="10" s="1"/>
  <c r="U346" i="10"/>
  <c r="AJ172" i="10"/>
  <c r="AK172" i="10" s="1"/>
  <c r="AF262" i="10"/>
  <c r="AG262" i="10" s="1"/>
  <c r="AN262" i="10" s="1"/>
  <c r="AF256" i="10"/>
  <c r="AG256" i="10" s="1"/>
  <c r="AN256" i="10" s="1"/>
  <c r="U262" i="10"/>
  <c r="AF172" i="10"/>
  <c r="AG172" i="10" s="1"/>
  <c r="AF208" i="10"/>
  <c r="AG208" i="10" s="1"/>
  <c r="AN208" i="10" s="1"/>
  <c r="AF148" i="10"/>
  <c r="AG148" i="10" s="1"/>
  <c r="AN148" i="10" s="1"/>
  <c r="U208" i="10"/>
  <c r="AF117" i="10"/>
  <c r="AG117" i="10" s="1"/>
  <c r="AN117" i="10" s="1"/>
  <c r="U117" i="10"/>
  <c r="AF75" i="10"/>
  <c r="AG75" i="10" s="1"/>
  <c r="AN75" i="10" s="1"/>
  <c r="AJ27" i="10"/>
  <c r="AK27" i="10" s="1"/>
  <c r="U75" i="10"/>
  <c r="AF27" i="10"/>
  <c r="AG27" i="10" s="1"/>
  <c r="AA445" i="10"/>
  <c r="AJ445" i="10" s="1"/>
  <c r="AK445" i="10" s="1"/>
  <c r="Q445" i="10"/>
  <c r="P445" i="10"/>
  <c r="E445" i="10"/>
  <c r="Q541" i="10"/>
  <c r="Q517" i="10"/>
  <c r="AA552" i="10"/>
  <c r="AA548" i="10"/>
  <c r="AA547" i="10"/>
  <c r="AN400" i="10" l="1"/>
  <c r="AN172" i="10"/>
  <c r="AN649" i="10"/>
  <c r="AN406" i="10"/>
  <c r="AN27" i="10"/>
  <c r="AM75" i="10"/>
  <c r="AF445" i="10"/>
  <c r="AG445" i="10" s="1"/>
  <c r="AN445" i="10" s="1"/>
  <c r="U445" i="10"/>
  <c r="P547" i="10"/>
  <c r="Q547" i="10"/>
  <c r="E655" i="10"/>
  <c r="E643" i="10"/>
  <c r="E637" i="10"/>
  <c r="E631" i="10"/>
  <c r="E625" i="10"/>
  <c r="E619" i="10"/>
  <c r="E613" i="10"/>
  <c r="E607" i="10"/>
  <c r="E601" i="10"/>
  <c r="E595" i="10"/>
  <c r="E589" i="10"/>
  <c r="E583" i="10"/>
  <c r="E577" i="10"/>
  <c r="E571" i="10"/>
  <c r="E565" i="10"/>
  <c r="E559" i="10"/>
  <c r="E553" i="10"/>
  <c r="E547" i="10"/>
  <c r="AA105" i="10" l="1"/>
  <c r="S105" i="10"/>
  <c r="T105" i="10" s="1"/>
  <c r="AJ105" i="10" s="1"/>
  <c r="Q105" i="10"/>
  <c r="P105" i="10"/>
  <c r="E105" i="10"/>
  <c r="E123" i="10"/>
  <c r="P123" i="10"/>
  <c r="Q123" i="10"/>
  <c r="AF123" i="10" s="1"/>
  <c r="AF124" i="10" s="1"/>
  <c r="AF125" i="10" s="1"/>
  <c r="AF126" i="10" s="1"/>
  <c r="AF127" i="10" s="1"/>
  <c r="S123" i="10"/>
  <c r="T123" i="10" s="1"/>
  <c r="AJ123" i="10" s="1"/>
  <c r="AJ124" i="10" s="1"/>
  <c r="AJ125" i="10" s="1"/>
  <c r="AJ126" i="10" s="1"/>
  <c r="AJ127" i="10" s="1"/>
  <c r="AA129" i="10"/>
  <c r="AF105" i="10" l="1"/>
  <c r="AG105" i="10" s="1"/>
  <c r="AH105" i="10" s="1"/>
  <c r="AI105" i="10" s="1"/>
  <c r="AK105" i="10"/>
  <c r="AL105" i="10" s="1"/>
  <c r="AM105" i="10" s="1"/>
  <c r="AF129" i="10"/>
  <c r="AG123" i="10" s="1"/>
  <c r="AI123" i="10" s="1"/>
  <c r="U123" i="10"/>
  <c r="AJ129" i="10" l="1"/>
  <c r="AK123" i="10" s="1"/>
  <c r="AM123" i="10" s="1"/>
  <c r="AN123" i="10" s="1"/>
  <c r="E15" i="10" l="1"/>
  <c r="E21" i="10"/>
  <c r="E33" i="10"/>
  <c r="E39" i="10"/>
  <c r="E45" i="10"/>
  <c r="E51" i="10"/>
  <c r="E57" i="10"/>
  <c r="E63" i="10"/>
  <c r="E69" i="10"/>
  <c r="E81" i="10"/>
  <c r="E87" i="10"/>
  <c r="E93" i="10"/>
  <c r="E130" i="10"/>
  <c r="E136" i="10"/>
  <c r="E142" i="10"/>
  <c r="E154" i="10"/>
  <c r="E160" i="10"/>
  <c r="E166" i="10"/>
  <c r="E178" i="10"/>
  <c r="E184" i="10"/>
  <c r="E190" i="10"/>
  <c r="E196" i="10"/>
  <c r="E202" i="10"/>
  <c r="E214" i="10"/>
  <c r="E220" i="10"/>
  <c r="E226" i="10"/>
  <c r="E232" i="10"/>
  <c r="E238" i="10"/>
  <c r="E244" i="10"/>
  <c r="E250" i="10"/>
  <c r="E268" i="10"/>
  <c r="E274" i="10"/>
  <c r="E280" i="10"/>
  <c r="E286" i="10"/>
  <c r="E292" i="10"/>
  <c r="E298" i="10"/>
  <c r="E304" i="10"/>
  <c r="E310" i="10"/>
  <c r="E316" i="10"/>
  <c r="E322" i="10"/>
  <c r="E328" i="10"/>
  <c r="E352" i="10"/>
  <c r="E358" i="10"/>
  <c r="E364" i="10"/>
  <c r="E370" i="10"/>
  <c r="E376" i="10"/>
  <c r="E382" i="10"/>
  <c r="E388" i="10"/>
  <c r="E394" i="10"/>
  <c r="E415" i="10"/>
  <c r="E421" i="10"/>
  <c r="E427" i="10"/>
  <c r="E433" i="10"/>
  <c r="E439" i="10"/>
  <c r="E451" i="10"/>
  <c r="E457" i="10"/>
  <c r="E463" i="10"/>
  <c r="E469" i="10"/>
  <c r="E475" i="10"/>
  <c r="E487" i="10"/>
  <c r="E493" i="10"/>
  <c r="E505" i="10"/>
  <c r="E511" i="10"/>
  <c r="E517" i="10"/>
  <c r="E523" i="10"/>
  <c r="E529" i="10"/>
  <c r="E530" i="10"/>
  <c r="E531" i="10"/>
  <c r="E532" i="10"/>
  <c r="E533" i="10"/>
  <c r="E534" i="10"/>
  <c r="E535" i="10"/>
  <c r="E536" i="10"/>
  <c r="E537" i="10"/>
  <c r="E538" i="10"/>
  <c r="E539" i="10"/>
  <c r="E540" i="10"/>
  <c r="E541" i="10"/>
  <c r="E9" i="10"/>
  <c r="AF546" i="10" l="1"/>
  <c r="AA546" i="10"/>
  <c r="AJ546" i="10" s="1"/>
  <c r="AF544" i="10"/>
  <c r="AA544" i="10"/>
  <c r="AJ544" i="10" s="1"/>
  <c r="AF543" i="10"/>
  <c r="AA543" i="10"/>
  <c r="AJ543" i="10" s="1"/>
  <c r="AF542" i="10"/>
  <c r="AA542" i="10"/>
  <c r="AJ542" i="10" s="1"/>
  <c r="AA541" i="10"/>
  <c r="T541" i="10"/>
  <c r="AJ541" i="10" s="1"/>
  <c r="P541" i="10"/>
  <c r="AF540" i="10"/>
  <c r="AA540" i="10"/>
  <c r="AJ540" i="10" s="1"/>
  <c r="AF539" i="10"/>
  <c r="AA539" i="10"/>
  <c r="AJ539" i="10" s="1"/>
  <c r="AF538" i="10"/>
  <c r="AA538" i="10"/>
  <c r="AJ538" i="10" s="1"/>
  <c r="AF537" i="10"/>
  <c r="AA537" i="10"/>
  <c r="AJ537" i="10" s="1"/>
  <c r="AF536" i="10"/>
  <c r="AA536" i="10"/>
  <c r="AJ536" i="10" s="1"/>
  <c r="AA535" i="10"/>
  <c r="S535" i="10"/>
  <c r="T535" i="10" s="1"/>
  <c r="AJ535" i="10" s="1"/>
  <c r="Q535" i="10"/>
  <c r="P535" i="10"/>
  <c r="AF534" i="10"/>
  <c r="AA534" i="10"/>
  <c r="AJ534" i="10" s="1"/>
  <c r="AF533" i="10"/>
  <c r="AA533" i="10"/>
  <c r="AJ533" i="10" s="1"/>
  <c r="AF532" i="10"/>
  <c r="AA532" i="10"/>
  <c r="AJ532" i="10" s="1"/>
  <c r="AF531" i="10"/>
  <c r="AA531" i="10"/>
  <c r="AJ531" i="10" s="1"/>
  <c r="AF530" i="10"/>
  <c r="AA530" i="10"/>
  <c r="AJ530" i="10" s="1"/>
  <c r="AA529" i="10"/>
  <c r="S529" i="10"/>
  <c r="T529" i="10" s="1"/>
  <c r="AJ529" i="10" s="1"/>
  <c r="Q529" i="10"/>
  <c r="P529" i="10"/>
  <c r="AF528" i="10"/>
  <c r="AA528" i="10"/>
  <c r="AJ528" i="10" s="1"/>
  <c r="AF527" i="10"/>
  <c r="AA527" i="10"/>
  <c r="AJ527" i="10" s="1"/>
  <c r="AF526" i="10"/>
  <c r="AA526" i="10"/>
  <c r="AJ526" i="10" s="1"/>
  <c r="AF525" i="10"/>
  <c r="AA525" i="10"/>
  <c r="AJ525" i="10" s="1"/>
  <c r="AF524" i="10"/>
  <c r="AA524" i="10"/>
  <c r="AJ524" i="10" s="1"/>
  <c r="AA523" i="10"/>
  <c r="S523" i="10"/>
  <c r="T523" i="10" s="1"/>
  <c r="AJ523" i="10" s="1"/>
  <c r="Q523" i="10"/>
  <c r="P523" i="10"/>
  <c r="AF522" i="10"/>
  <c r="AA522" i="10"/>
  <c r="AJ522" i="10" s="1"/>
  <c r="AF521" i="10"/>
  <c r="AA521" i="10"/>
  <c r="AJ521" i="10" s="1"/>
  <c r="AF520" i="10"/>
  <c r="AA520" i="10"/>
  <c r="AJ520" i="10" s="1"/>
  <c r="AF519" i="10"/>
  <c r="AA519" i="10"/>
  <c r="AJ519" i="10" s="1"/>
  <c r="AF518" i="10"/>
  <c r="AA518" i="10"/>
  <c r="AJ518" i="10" s="1"/>
  <c r="AA517" i="10"/>
  <c r="S517" i="10"/>
  <c r="P517" i="10"/>
  <c r="AF516" i="10"/>
  <c r="AA516" i="10"/>
  <c r="AJ516" i="10" s="1"/>
  <c r="AF515" i="10"/>
  <c r="AA515" i="10"/>
  <c r="AJ515" i="10" s="1"/>
  <c r="AF514" i="10"/>
  <c r="AA514" i="10"/>
  <c r="AJ514" i="10" s="1"/>
  <c r="AF513" i="10"/>
  <c r="AA513" i="10"/>
  <c r="AJ513" i="10" s="1"/>
  <c r="AF512" i="10"/>
  <c r="AA512" i="10"/>
  <c r="AJ512" i="10" s="1"/>
  <c r="AA511" i="10"/>
  <c r="S511" i="10"/>
  <c r="T511" i="10" s="1"/>
  <c r="AJ511" i="10" s="1"/>
  <c r="Q511" i="10"/>
  <c r="P511" i="10"/>
  <c r="AF510" i="10"/>
  <c r="AA510" i="10"/>
  <c r="AJ510" i="10" s="1"/>
  <c r="AF509" i="10"/>
  <c r="AA509" i="10"/>
  <c r="AJ509" i="10" s="1"/>
  <c r="AA508" i="10"/>
  <c r="AA507" i="10"/>
  <c r="X507" i="10"/>
  <c r="AF508" i="10" s="1"/>
  <c r="AA506" i="10"/>
  <c r="X506" i="10"/>
  <c r="AA505" i="10"/>
  <c r="X505" i="10"/>
  <c r="S505" i="10"/>
  <c r="T505" i="10" s="1"/>
  <c r="Q505" i="10"/>
  <c r="P505" i="10"/>
  <c r="AF498" i="10"/>
  <c r="AA498" i="10"/>
  <c r="AJ498" i="10" s="1"/>
  <c r="AF497" i="10"/>
  <c r="AA497" i="10"/>
  <c r="AJ497" i="10" s="1"/>
  <c r="AF496" i="10"/>
  <c r="AA496" i="10"/>
  <c r="AJ496" i="10" s="1"/>
  <c r="AF495" i="10"/>
  <c r="AA495" i="10"/>
  <c r="AJ495" i="10" s="1"/>
  <c r="AA494" i="10"/>
  <c r="AA493" i="10"/>
  <c r="S493" i="10"/>
  <c r="T493" i="10" s="1"/>
  <c r="AJ493" i="10" s="1"/>
  <c r="Q493" i="10"/>
  <c r="P493" i="10"/>
  <c r="AF492" i="10"/>
  <c r="AA492" i="10"/>
  <c r="AJ492" i="10" s="1"/>
  <c r="AF491" i="10"/>
  <c r="AA491" i="10"/>
  <c r="AJ491" i="10" s="1"/>
  <c r="AF490" i="10"/>
  <c r="AA490" i="10"/>
  <c r="AJ490" i="10" s="1"/>
  <c r="AF489" i="10"/>
  <c r="AA489" i="10"/>
  <c r="AJ489" i="10" s="1"/>
  <c r="AF488" i="10"/>
  <c r="AA488" i="10"/>
  <c r="AJ488" i="10" s="1"/>
  <c r="AA487" i="10"/>
  <c r="S487" i="10"/>
  <c r="T487" i="10" s="1"/>
  <c r="AJ487" i="10" s="1"/>
  <c r="Q487" i="10"/>
  <c r="P487" i="10"/>
  <c r="AF480" i="10"/>
  <c r="AA480" i="10"/>
  <c r="AJ480" i="10" s="1"/>
  <c r="AF479" i="10"/>
  <c r="AA479" i="10"/>
  <c r="AJ479" i="10" s="1"/>
  <c r="AA478" i="10"/>
  <c r="AA477" i="10"/>
  <c r="AA476" i="10"/>
  <c r="AY463" i="10"/>
  <c r="AA475" i="10"/>
  <c r="S475" i="10"/>
  <c r="T475" i="10" s="1"/>
  <c r="AJ475" i="10" s="1"/>
  <c r="Q475" i="10"/>
  <c r="P475" i="10"/>
  <c r="AF474" i="10"/>
  <c r="AA474" i="10"/>
  <c r="AJ474" i="10" s="1"/>
  <c r="AF473" i="10"/>
  <c r="AA473" i="10"/>
  <c r="AJ473" i="10" s="1"/>
  <c r="AF472" i="10"/>
  <c r="AA472" i="10"/>
  <c r="AJ472" i="10" s="1"/>
  <c r="AF471" i="10"/>
  <c r="AA471" i="10"/>
  <c r="AJ471" i="10" s="1"/>
  <c r="AF470" i="10"/>
  <c r="AA470" i="10"/>
  <c r="AJ470" i="10" s="1"/>
  <c r="AY457" i="10"/>
  <c r="AA469" i="10"/>
  <c r="S469" i="10"/>
  <c r="T469" i="10" s="1"/>
  <c r="Q469" i="10"/>
  <c r="AF469" i="10" s="1"/>
  <c r="P469" i="10"/>
  <c r="AF468" i="10"/>
  <c r="AA468" i="10"/>
  <c r="AJ468" i="10" s="1"/>
  <c r="AF467" i="10"/>
  <c r="AA467" i="10"/>
  <c r="AJ467" i="10" s="1"/>
  <c r="AA466" i="10"/>
  <c r="AJ466" i="10" s="1"/>
  <c r="AA465" i="10"/>
  <c r="AJ465" i="10" s="1"/>
  <c r="AA464" i="10"/>
  <c r="AA463" i="10"/>
  <c r="S463" i="10"/>
  <c r="T463" i="10" s="1"/>
  <c r="AJ463" i="10" s="1"/>
  <c r="Q463" i="10"/>
  <c r="P463" i="10"/>
  <c r="AF462" i="10"/>
  <c r="AA462" i="10"/>
  <c r="AJ462" i="10" s="1"/>
  <c r="AF461" i="10"/>
  <c r="AA461" i="10"/>
  <c r="AJ461" i="10" s="1"/>
  <c r="AF460" i="10"/>
  <c r="AA460" i="10"/>
  <c r="AJ460" i="10" s="1"/>
  <c r="AF459" i="10"/>
  <c r="AA459" i="10"/>
  <c r="AJ459" i="10" s="1"/>
  <c r="AF458" i="10"/>
  <c r="AA458" i="10"/>
  <c r="AJ458" i="10" s="1"/>
  <c r="AA457" i="10"/>
  <c r="S457" i="10"/>
  <c r="T457" i="10" s="1"/>
  <c r="Q457" i="10"/>
  <c r="AF457" i="10" s="1"/>
  <c r="P457" i="10"/>
  <c r="AF456" i="10"/>
  <c r="AA456" i="10"/>
  <c r="AJ456" i="10" s="1"/>
  <c r="AF455" i="10"/>
  <c r="AA455" i="10"/>
  <c r="AJ455" i="10" s="1"/>
  <c r="AF454" i="10"/>
  <c r="AA454" i="10"/>
  <c r="AJ454" i="10" s="1"/>
  <c r="AF453" i="10"/>
  <c r="AA453" i="10"/>
  <c r="AJ453" i="10" s="1"/>
  <c r="AF452" i="10"/>
  <c r="AA452" i="10"/>
  <c r="AJ452" i="10" s="1"/>
  <c r="AA451" i="10"/>
  <c r="S451" i="10"/>
  <c r="T451" i="10" s="1"/>
  <c r="AJ451" i="10" s="1"/>
  <c r="O451" i="10"/>
  <c r="Q451" i="10" s="1"/>
  <c r="AF444" i="10"/>
  <c r="AA444" i="10"/>
  <c r="AJ444" i="10" s="1"/>
  <c r="AF443" i="10"/>
  <c r="AA443" i="10"/>
  <c r="AJ443" i="10" s="1"/>
  <c r="AF442" i="10"/>
  <c r="AA442" i="10"/>
  <c r="AJ442" i="10" s="1"/>
  <c r="AF441" i="10"/>
  <c r="AA441" i="10"/>
  <c r="AJ441" i="10" s="1"/>
  <c r="AA440" i="10"/>
  <c r="AA439" i="10"/>
  <c r="S439" i="10"/>
  <c r="T439" i="10" s="1"/>
  <c r="Q439" i="10"/>
  <c r="P439" i="10"/>
  <c r="AF438" i="10"/>
  <c r="AA438" i="10"/>
  <c r="AJ438" i="10" s="1"/>
  <c r="AF437" i="10"/>
  <c r="AA437" i="10"/>
  <c r="AJ437" i="10" s="1"/>
  <c r="AF436" i="10"/>
  <c r="AA436" i="10"/>
  <c r="AJ436" i="10" s="1"/>
  <c r="AF435" i="10"/>
  <c r="AA435" i="10"/>
  <c r="AJ435" i="10" s="1"/>
  <c r="AA434" i="10"/>
  <c r="AA433" i="10"/>
  <c r="S433" i="10"/>
  <c r="T433" i="10" s="1"/>
  <c r="AJ433" i="10" s="1"/>
  <c r="Q433" i="10"/>
  <c r="P433" i="10"/>
  <c r="AF432" i="10"/>
  <c r="AA432" i="10"/>
  <c r="AJ432" i="10" s="1"/>
  <c r="AF431" i="10"/>
  <c r="AA431" i="10"/>
  <c r="AJ431" i="10" s="1"/>
  <c r="AF430" i="10"/>
  <c r="AA430" i="10"/>
  <c r="AJ430" i="10" s="1"/>
  <c r="AF429" i="10"/>
  <c r="AA429" i="10"/>
  <c r="AJ429" i="10" s="1"/>
  <c r="AF428" i="10"/>
  <c r="AA428" i="10"/>
  <c r="AJ428" i="10" s="1"/>
  <c r="AA427" i="10"/>
  <c r="S427" i="10"/>
  <c r="T427" i="10" s="1"/>
  <c r="Q427" i="10"/>
  <c r="P427" i="10"/>
  <c r="AF426" i="10"/>
  <c r="AA426" i="10"/>
  <c r="AJ426" i="10" s="1"/>
  <c r="AF425" i="10"/>
  <c r="AA425" i="10"/>
  <c r="AJ425" i="10" s="1"/>
  <c r="AF424" i="10"/>
  <c r="AA424" i="10"/>
  <c r="AJ424" i="10" s="1"/>
  <c r="AF423" i="10"/>
  <c r="AA423" i="10"/>
  <c r="AJ423" i="10" s="1"/>
  <c r="AA422" i="10"/>
  <c r="AA421" i="10"/>
  <c r="S421" i="10"/>
  <c r="T421" i="10" s="1"/>
  <c r="AJ421" i="10" s="1"/>
  <c r="Q421" i="10"/>
  <c r="P421" i="10"/>
  <c r="AF420" i="10"/>
  <c r="AA420" i="10"/>
  <c r="AJ420" i="10" s="1"/>
  <c r="AF419" i="10"/>
  <c r="AA419" i="10"/>
  <c r="AJ419" i="10" s="1"/>
  <c r="AF418" i="10"/>
  <c r="AA418" i="10"/>
  <c r="AJ418" i="10" s="1"/>
  <c r="AF417" i="10"/>
  <c r="AA417" i="10"/>
  <c r="AJ417" i="10" s="1"/>
  <c r="AA416" i="10"/>
  <c r="AA415" i="10"/>
  <c r="S415" i="10"/>
  <c r="T415" i="10" s="1"/>
  <c r="Q415" i="10"/>
  <c r="P415" i="10"/>
  <c r="AF399" i="10"/>
  <c r="AA399" i="10"/>
  <c r="AJ399" i="10" s="1"/>
  <c r="AF398" i="10"/>
  <c r="AA398" i="10"/>
  <c r="AJ398" i="10" s="1"/>
  <c r="AF397" i="10"/>
  <c r="AA397" i="10"/>
  <c r="AJ397" i="10" s="1"/>
  <c r="AF396" i="10"/>
  <c r="AA396" i="10"/>
  <c r="AJ396" i="10" s="1"/>
  <c r="AA395" i="10"/>
  <c r="AA394" i="10"/>
  <c r="S394" i="10"/>
  <c r="T394" i="10" s="1"/>
  <c r="Q394" i="10"/>
  <c r="P394" i="10"/>
  <c r="AF393" i="10"/>
  <c r="AA393" i="10"/>
  <c r="AJ393" i="10" s="1"/>
  <c r="AF392" i="10"/>
  <c r="AA392" i="10"/>
  <c r="AJ392" i="10" s="1"/>
  <c r="AJ391" i="10"/>
  <c r="AF391" i="10"/>
  <c r="AA391" i="10"/>
  <c r="AJ390" i="10"/>
  <c r="AF390" i="10"/>
  <c r="AA390" i="10"/>
  <c r="AJ389" i="10"/>
  <c r="AF389" i="10"/>
  <c r="AA389" i="10"/>
  <c r="AM388" i="10"/>
  <c r="AI388" i="10"/>
  <c r="AA388" i="10"/>
  <c r="S388" i="10"/>
  <c r="T388" i="10" s="1"/>
  <c r="AJ388" i="10" s="1"/>
  <c r="Q388" i="10"/>
  <c r="P388" i="10"/>
  <c r="AF387" i="10"/>
  <c r="AA387" i="10"/>
  <c r="AJ387" i="10" s="1"/>
  <c r="AF386" i="10"/>
  <c r="AA386" i="10"/>
  <c r="AJ386" i="10" s="1"/>
  <c r="AJ385" i="10"/>
  <c r="AF385" i="10"/>
  <c r="AA385" i="10"/>
  <c r="AJ384" i="10"/>
  <c r="AF384" i="10"/>
  <c r="AA384" i="10"/>
  <c r="AJ383" i="10"/>
  <c r="AA383" i="10"/>
  <c r="AM382" i="10"/>
  <c r="AI382" i="10"/>
  <c r="AA382" i="10"/>
  <c r="S382" i="10"/>
  <c r="Q382" i="10"/>
  <c r="P382" i="10"/>
  <c r="AF381" i="10"/>
  <c r="AA381" i="10"/>
  <c r="AJ381" i="10" s="1"/>
  <c r="AF380" i="10"/>
  <c r="AA380" i="10"/>
  <c r="AJ380" i="10" s="1"/>
  <c r="AJ379" i="10"/>
  <c r="AF379" i="10"/>
  <c r="AJ378" i="10"/>
  <c r="AA378" i="10"/>
  <c r="AJ377" i="10"/>
  <c r="AA377" i="10"/>
  <c r="AA376" i="10"/>
  <c r="S376" i="10"/>
  <c r="T376" i="10" s="1"/>
  <c r="AJ376" i="10" s="1"/>
  <c r="Q376" i="10"/>
  <c r="P376" i="10"/>
  <c r="AF375" i="10"/>
  <c r="AA375" i="10"/>
  <c r="AJ375" i="10" s="1"/>
  <c r="AF374" i="10"/>
  <c r="AA374" i="10"/>
  <c r="AJ374" i="10" s="1"/>
  <c r="AJ373" i="10"/>
  <c r="AA373" i="10"/>
  <c r="AJ372" i="10"/>
  <c r="AA372" i="10"/>
  <c r="AJ371" i="10"/>
  <c r="AA371" i="10"/>
  <c r="AA370" i="10"/>
  <c r="S370" i="10"/>
  <c r="T370" i="10" s="1"/>
  <c r="AJ370" i="10" s="1"/>
  <c r="Q370" i="10"/>
  <c r="P370" i="10"/>
  <c r="AF369" i="10"/>
  <c r="AA369" i="10"/>
  <c r="AJ369" i="10" s="1"/>
  <c r="AF368" i="10"/>
  <c r="AA368" i="10"/>
  <c r="AJ368" i="10" s="1"/>
  <c r="AF367" i="10"/>
  <c r="AA367" i="10"/>
  <c r="AJ367" i="10" s="1"/>
  <c r="AF366" i="10"/>
  <c r="AA366" i="10"/>
  <c r="AJ366" i="10" s="1"/>
  <c r="AF365" i="10"/>
  <c r="AA365" i="10"/>
  <c r="AJ365" i="10" s="1"/>
  <c r="AA364" i="10"/>
  <c r="S364" i="10"/>
  <c r="T364" i="10" s="1"/>
  <c r="Q364" i="10"/>
  <c r="AF364" i="10" s="1"/>
  <c r="P364" i="10"/>
  <c r="AF363" i="10"/>
  <c r="AA363" i="10"/>
  <c r="AJ363" i="10" s="1"/>
  <c r="AF362" i="10"/>
  <c r="AA362" i="10"/>
  <c r="AJ362" i="10" s="1"/>
  <c r="AF361" i="10"/>
  <c r="AA361" i="10"/>
  <c r="AJ361" i="10" s="1"/>
  <c r="AF360" i="10"/>
  <c r="AA360" i="10"/>
  <c r="AJ360" i="10" s="1"/>
  <c r="AF359" i="10"/>
  <c r="AA359" i="10"/>
  <c r="AJ359" i="10" s="1"/>
  <c r="AA358" i="10"/>
  <c r="S358" i="10"/>
  <c r="T358" i="10" s="1"/>
  <c r="Q358" i="10"/>
  <c r="AF358" i="10" s="1"/>
  <c r="P358" i="10"/>
  <c r="AF357" i="10"/>
  <c r="AA357" i="10"/>
  <c r="AJ357" i="10" s="1"/>
  <c r="AF356" i="10"/>
  <c r="AA356" i="10"/>
  <c r="AJ356" i="10" s="1"/>
  <c r="AF355" i="10"/>
  <c r="AA355" i="10"/>
  <c r="AJ355" i="10" s="1"/>
  <c r="AF354" i="10"/>
  <c r="AA354" i="10"/>
  <c r="AJ354" i="10" s="1"/>
  <c r="AA353" i="10"/>
  <c r="AA352" i="10"/>
  <c r="S352" i="10"/>
  <c r="Q352" i="10"/>
  <c r="P352" i="10"/>
  <c r="AF333" i="10"/>
  <c r="AA333" i="10"/>
  <c r="AJ333" i="10" s="1"/>
  <c r="AF332" i="10"/>
  <c r="AA332" i="10"/>
  <c r="AJ332" i="10" s="1"/>
  <c r="AF331" i="10"/>
  <c r="AA331" i="10"/>
  <c r="AJ331" i="10" s="1"/>
  <c r="AF330" i="10"/>
  <c r="AA330" i="10"/>
  <c r="AJ330" i="10" s="1"/>
  <c r="AF329" i="10"/>
  <c r="AA329" i="10"/>
  <c r="AJ329" i="10" s="1"/>
  <c r="AA328" i="10"/>
  <c r="S328" i="10"/>
  <c r="T328" i="10" s="1"/>
  <c r="AJ328" i="10" s="1"/>
  <c r="Q328" i="10"/>
  <c r="P328" i="10"/>
  <c r="AF327" i="10"/>
  <c r="AA327" i="10"/>
  <c r="AJ327" i="10" s="1"/>
  <c r="AF326" i="10"/>
  <c r="AA326" i="10"/>
  <c r="AJ326" i="10" s="1"/>
  <c r="AF325" i="10"/>
  <c r="AA325" i="10"/>
  <c r="AJ325" i="10" s="1"/>
  <c r="AF324" i="10"/>
  <c r="AA324" i="10"/>
  <c r="AJ324" i="10" s="1"/>
  <c r="AA323" i="10"/>
  <c r="AA322" i="10"/>
  <c r="S322" i="10"/>
  <c r="T322" i="10" s="1"/>
  <c r="AJ322" i="10" s="1"/>
  <c r="Q322" i="10"/>
  <c r="P322" i="10"/>
  <c r="AF321" i="10"/>
  <c r="AA321" i="10"/>
  <c r="AJ321" i="10" s="1"/>
  <c r="AF320" i="10"/>
  <c r="AA320" i="10"/>
  <c r="AJ320" i="10" s="1"/>
  <c r="AF319" i="10"/>
  <c r="AA319" i="10"/>
  <c r="AJ319" i="10" s="1"/>
  <c r="AF318" i="10"/>
  <c r="AA318" i="10"/>
  <c r="AJ318" i="10" s="1"/>
  <c r="AF317" i="10"/>
  <c r="AA317" i="10"/>
  <c r="AJ317" i="10" s="1"/>
  <c r="AA316" i="10"/>
  <c r="S316" i="10"/>
  <c r="Q316" i="10"/>
  <c r="P316" i="10"/>
  <c r="AF315" i="10"/>
  <c r="AA315" i="10"/>
  <c r="AJ315" i="10" s="1"/>
  <c r="AF314" i="10"/>
  <c r="AA314" i="10"/>
  <c r="AJ314" i="10" s="1"/>
  <c r="AF313" i="10"/>
  <c r="AA313" i="10"/>
  <c r="AJ313" i="10" s="1"/>
  <c r="AF312" i="10"/>
  <c r="AA312" i="10"/>
  <c r="AJ312" i="10" s="1"/>
  <c r="AA311" i="10"/>
  <c r="AA310" i="10"/>
  <c r="S310" i="10"/>
  <c r="T310" i="10" s="1"/>
  <c r="AJ310" i="10" s="1"/>
  <c r="O310" i="10"/>
  <c r="P310" i="10" s="1"/>
  <c r="AF309" i="10"/>
  <c r="AA309" i="10"/>
  <c r="AJ309" i="10" s="1"/>
  <c r="AF308" i="10"/>
  <c r="AA308" i="10"/>
  <c r="AJ308" i="10" s="1"/>
  <c r="AF307" i="10"/>
  <c r="AA307" i="10"/>
  <c r="AJ307" i="10" s="1"/>
  <c r="AA306" i="10"/>
  <c r="AA305" i="10"/>
  <c r="AA304" i="10"/>
  <c r="S304" i="10"/>
  <c r="T304" i="10" s="1"/>
  <c r="AJ304" i="10" s="1"/>
  <c r="Q304" i="10"/>
  <c r="P304" i="10"/>
  <c r="AF303" i="10"/>
  <c r="AA303" i="10"/>
  <c r="AJ303" i="10" s="1"/>
  <c r="AJ302" i="10"/>
  <c r="AJ301" i="10"/>
  <c r="AJ300" i="10"/>
  <c r="AJ299" i="10"/>
  <c r="AA298" i="10"/>
  <c r="S298" i="10"/>
  <c r="T298" i="10" s="1"/>
  <c r="AJ298" i="10" s="1"/>
  <c r="Q298" i="10"/>
  <c r="P298" i="10"/>
  <c r="AF297" i="10"/>
  <c r="AA297" i="10"/>
  <c r="AJ297" i="10" s="1"/>
  <c r="AF296" i="10"/>
  <c r="AA296" i="10"/>
  <c r="AJ296" i="10" s="1"/>
  <c r="AF295" i="10"/>
  <c r="AA295" i="10"/>
  <c r="AJ295" i="10" s="1"/>
  <c r="AF294" i="10"/>
  <c r="AA294" i="10"/>
  <c r="AJ294" i="10" s="1"/>
  <c r="AA293" i="10"/>
  <c r="AA292" i="10"/>
  <c r="S292" i="10"/>
  <c r="T292" i="10" s="1"/>
  <c r="Q292" i="10"/>
  <c r="P292" i="10"/>
  <c r="AF291" i="10"/>
  <c r="AA291" i="10"/>
  <c r="AJ291" i="10" s="1"/>
  <c r="AF290" i="10"/>
  <c r="AA290" i="10"/>
  <c r="AJ290" i="10" s="1"/>
  <c r="AF289" i="10"/>
  <c r="AA289" i="10"/>
  <c r="AJ289" i="10" s="1"/>
  <c r="AF288" i="10"/>
  <c r="AA288" i="10"/>
  <c r="AJ288" i="10" s="1"/>
  <c r="AF287" i="10"/>
  <c r="AA287" i="10"/>
  <c r="AJ287" i="10" s="1"/>
  <c r="AA286" i="10"/>
  <c r="S286" i="10"/>
  <c r="Q286" i="10"/>
  <c r="P286" i="10"/>
  <c r="AA285" i="10"/>
  <c r="AA284" i="10"/>
  <c r="AA283" i="10"/>
  <c r="AA282" i="10"/>
  <c r="AA281" i="10"/>
  <c r="AA280" i="10"/>
  <c r="S280" i="10"/>
  <c r="T280" i="10" s="1"/>
  <c r="AJ280" i="10" s="1"/>
  <c r="O280" i="10"/>
  <c r="Q280" i="10" s="1"/>
  <c r="AF279" i="10"/>
  <c r="AA279" i="10"/>
  <c r="AJ279" i="10" s="1"/>
  <c r="AF278" i="10"/>
  <c r="AA278" i="10"/>
  <c r="AJ278" i="10" s="1"/>
  <c r="AF277" i="10"/>
  <c r="AA277" i="10"/>
  <c r="AJ277" i="10" s="1"/>
  <c r="AF276" i="10"/>
  <c r="AA276" i="10"/>
  <c r="AJ276" i="10" s="1"/>
  <c r="AA275" i="10"/>
  <c r="AA274" i="10"/>
  <c r="S274" i="10"/>
  <c r="T274" i="10" s="1"/>
  <c r="AJ274" i="10" s="1"/>
  <c r="Q274" i="10"/>
  <c r="P274" i="10"/>
  <c r="AF273" i="10"/>
  <c r="AA273" i="10"/>
  <c r="AJ273" i="10" s="1"/>
  <c r="AF272" i="10"/>
  <c r="AA272" i="10"/>
  <c r="AJ272" i="10" s="1"/>
  <c r="AF271" i="10"/>
  <c r="AA271" i="10"/>
  <c r="AJ271" i="10" s="1"/>
  <c r="AF270" i="10"/>
  <c r="AA270" i="10"/>
  <c r="AJ270" i="10" s="1"/>
  <c r="AA269" i="10"/>
  <c r="AA268" i="10"/>
  <c r="S268" i="10"/>
  <c r="T268" i="10" s="1"/>
  <c r="AJ268" i="10" s="1"/>
  <c r="Q268" i="10"/>
  <c r="P268" i="10"/>
  <c r="AF255" i="10"/>
  <c r="AA255" i="10"/>
  <c r="AJ255" i="10" s="1"/>
  <c r="AF254" i="10"/>
  <c r="AA254" i="10"/>
  <c r="AJ254" i="10" s="1"/>
  <c r="AF253" i="10"/>
  <c r="AA253" i="10"/>
  <c r="AJ253" i="10" s="1"/>
  <c r="AF252" i="10"/>
  <c r="AA252" i="10"/>
  <c r="AJ252" i="10" s="1"/>
  <c r="AA251" i="10"/>
  <c r="AA250" i="10"/>
  <c r="S250" i="10"/>
  <c r="T250" i="10" s="1"/>
  <c r="AJ250" i="10" s="1"/>
  <c r="Q250" i="10"/>
  <c r="P250" i="10"/>
  <c r="AA249" i="10"/>
  <c r="AJ249" i="10" s="1"/>
  <c r="AA248" i="10"/>
  <c r="AJ248" i="10" s="1"/>
  <c r="AA247" i="10"/>
  <c r="AJ247" i="10" s="1"/>
  <c r="AA246" i="10"/>
  <c r="AJ246" i="10" s="1"/>
  <c r="AA245" i="10"/>
  <c r="AJ245" i="10" s="1"/>
  <c r="AA244" i="10"/>
  <c r="S244" i="10"/>
  <c r="T244" i="10" s="1"/>
  <c r="Q244" i="10"/>
  <c r="P244" i="10"/>
  <c r="AF243" i="10"/>
  <c r="AA243" i="10"/>
  <c r="AJ243" i="10" s="1"/>
  <c r="AF242" i="10"/>
  <c r="AA242" i="10"/>
  <c r="AJ242" i="10" s="1"/>
  <c r="AF241" i="10"/>
  <c r="AA241" i="10"/>
  <c r="AJ241" i="10" s="1"/>
  <c r="AF240" i="10"/>
  <c r="AA240" i="10"/>
  <c r="AJ240" i="10" s="1"/>
  <c r="AA239" i="10"/>
  <c r="AJ239" i="10" s="1"/>
  <c r="AA238" i="10"/>
  <c r="S238" i="10"/>
  <c r="T238" i="10" s="1"/>
  <c r="AJ238" i="10" s="1"/>
  <c r="Q238" i="10"/>
  <c r="P238" i="10"/>
  <c r="AF237" i="10"/>
  <c r="AA237" i="10"/>
  <c r="AJ237" i="10" s="1"/>
  <c r="AF236" i="10"/>
  <c r="AA236" i="10"/>
  <c r="AJ236" i="10" s="1"/>
  <c r="AF235" i="10"/>
  <c r="AA235" i="10"/>
  <c r="AJ235" i="10" s="1"/>
  <c r="AF234" i="10"/>
  <c r="AA234" i="10"/>
  <c r="AJ234" i="10" s="1"/>
  <c r="AA233" i="10"/>
  <c r="AA232" i="10"/>
  <c r="S232" i="10"/>
  <c r="T232" i="10" s="1"/>
  <c r="AJ232" i="10" s="1"/>
  <c r="Q232" i="10"/>
  <c r="P232" i="10"/>
  <c r="AF231" i="10"/>
  <c r="AA231" i="10"/>
  <c r="AJ231" i="10" s="1"/>
  <c r="AF230" i="10"/>
  <c r="AA230" i="10"/>
  <c r="AJ230" i="10" s="1"/>
  <c r="AF229" i="10"/>
  <c r="AA229" i="10"/>
  <c r="AJ229" i="10" s="1"/>
  <c r="AF228" i="10"/>
  <c r="AA228" i="10"/>
  <c r="AJ228" i="10" s="1"/>
  <c r="AA227" i="10"/>
  <c r="AA226" i="10"/>
  <c r="S226" i="10"/>
  <c r="T226" i="10" s="1"/>
  <c r="O226" i="10"/>
  <c r="P226" i="10" s="1"/>
  <c r="AF225" i="10"/>
  <c r="AA225" i="10"/>
  <c r="AJ225" i="10" s="1"/>
  <c r="AF224" i="10"/>
  <c r="AA224" i="10"/>
  <c r="AJ224" i="10" s="1"/>
  <c r="AF223" i="10"/>
  <c r="AA223" i="10"/>
  <c r="AJ223" i="10" s="1"/>
  <c r="AA222" i="10"/>
  <c r="AA221" i="10"/>
  <c r="AA220" i="10"/>
  <c r="S220" i="10"/>
  <c r="T220" i="10" s="1"/>
  <c r="AJ220" i="10" s="1"/>
  <c r="Q220" i="10"/>
  <c r="P220" i="10"/>
  <c r="AF219" i="10"/>
  <c r="AA219" i="10"/>
  <c r="AJ219" i="10" s="1"/>
  <c r="AF218" i="10"/>
  <c r="AA218" i="10"/>
  <c r="AJ218" i="10" s="1"/>
  <c r="AF217" i="10"/>
  <c r="AA217" i="10"/>
  <c r="AJ217" i="10" s="1"/>
  <c r="AF216" i="10"/>
  <c r="AA216" i="10"/>
  <c r="AJ216" i="10" s="1"/>
  <c r="AF215" i="10"/>
  <c r="AA215" i="10"/>
  <c r="AJ215" i="10" s="1"/>
  <c r="AA214" i="10"/>
  <c r="S214" i="10"/>
  <c r="T214" i="10" s="1"/>
  <c r="AJ214" i="10" s="1"/>
  <c r="Q214" i="10"/>
  <c r="P214" i="10"/>
  <c r="AF207" i="10"/>
  <c r="AA207" i="10"/>
  <c r="AJ207" i="10" s="1"/>
  <c r="AF206" i="10"/>
  <c r="AA206" i="10"/>
  <c r="AJ206" i="10" s="1"/>
  <c r="AA205" i="10"/>
  <c r="AA204" i="10"/>
  <c r="AA203" i="10"/>
  <c r="AA202" i="10"/>
  <c r="S202" i="10"/>
  <c r="T202" i="10" s="1"/>
  <c r="AJ202" i="10" s="1"/>
  <c r="Q202" i="10"/>
  <c r="P202" i="10"/>
  <c r="AF201" i="10"/>
  <c r="AA201" i="10"/>
  <c r="AJ201" i="10" s="1"/>
  <c r="AF200" i="10"/>
  <c r="AA200" i="10"/>
  <c r="AJ200" i="10" s="1"/>
  <c r="AF199" i="10"/>
  <c r="AA199" i="10"/>
  <c r="AJ199" i="10" s="1"/>
  <c r="AF198" i="10"/>
  <c r="AA198" i="10"/>
  <c r="AJ198" i="10" s="1"/>
  <c r="AA197" i="10"/>
  <c r="AA196" i="10"/>
  <c r="S196" i="10"/>
  <c r="T196" i="10" s="1"/>
  <c r="AJ196" i="10" s="1"/>
  <c r="Q196" i="10"/>
  <c r="P196" i="10"/>
  <c r="AF195" i="10"/>
  <c r="AA195" i="10"/>
  <c r="AJ195" i="10" s="1"/>
  <c r="AF194" i="10"/>
  <c r="AA194" i="10"/>
  <c r="AJ194" i="10" s="1"/>
  <c r="AF193" i="10"/>
  <c r="AA193" i="10"/>
  <c r="AJ193" i="10" s="1"/>
  <c r="AF192" i="10"/>
  <c r="AA192" i="10"/>
  <c r="AJ192" i="10" s="1"/>
  <c r="AA191" i="10"/>
  <c r="AA190" i="10"/>
  <c r="S190" i="10"/>
  <c r="T190" i="10" s="1"/>
  <c r="AJ190" i="10" s="1"/>
  <c r="Q190" i="10"/>
  <c r="P190" i="10"/>
  <c r="AF189" i="10"/>
  <c r="AA189" i="10"/>
  <c r="AJ189" i="10" s="1"/>
  <c r="AF188" i="10"/>
  <c r="AA188" i="10"/>
  <c r="AJ188" i="10" s="1"/>
  <c r="AF187" i="10"/>
  <c r="AA187" i="10"/>
  <c r="AJ187" i="10" s="1"/>
  <c r="AA186" i="10"/>
  <c r="AJ186" i="10" s="1"/>
  <c r="AA185" i="10"/>
  <c r="AA184" i="10"/>
  <c r="S184" i="10"/>
  <c r="T184" i="10" s="1"/>
  <c r="Q184" i="10"/>
  <c r="P184" i="10"/>
  <c r="AF183" i="10"/>
  <c r="AA183" i="10"/>
  <c r="AJ183" i="10" s="1"/>
  <c r="AF182" i="10"/>
  <c r="AA182" i="10"/>
  <c r="AJ182" i="10" s="1"/>
  <c r="AF181" i="10"/>
  <c r="AA181" i="10"/>
  <c r="AJ181" i="10" s="1"/>
  <c r="AF180" i="10"/>
  <c r="AA180" i="10"/>
  <c r="AJ180" i="10" s="1"/>
  <c r="AF179" i="10"/>
  <c r="AA179" i="10"/>
  <c r="AJ179" i="10" s="1"/>
  <c r="AA178" i="10"/>
  <c r="S178" i="10"/>
  <c r="T178" i="10" s="1"/>
  <c r="AJ178" i="10" s="1"/>
  <c r="Q178" i="10"/>
  <c r="P178" i="10"/>
  <c r="AF171" i="10"/>
  <c r="AA171" i="10"/>
  <c r="AJ171" i="10" s="1"/>
  <c r="AF170" i="10"/>
  <c r="AA170" i="10"/>
  <c r="AJ170" i="10" s="1"/>
  <c r="AA169" i="10"/>
  <c r="AA168" i="10"/>
  <c r="AA167" i="10"/>
  <c r="AA166" i="10"/>
  <c r="S166" i="10"/>
  <c r="T166" i="10" s="1"/>
  <c r="AJ166" i="10" s="1"/>
  <c r="Q166" i="10"/>
  <c r="P166" i="10"/>
  <c r="AF165" i="10"/>
  <c r="AA165" i="10"/>
  <c r="AJ165" i="10" s="1"/>
  <c r="AF164" i="10"/>
  <c r="AA164" i="10"/>
  <c r="AJ164" i="10" s="1"/>
  <c r="AF163" i="10"/>
  <c r="AA163" i="10"/>
  <c r="AJ163" i="10" s="1"/>
  <c r="AF162" i="10"/>
  <c r="AA162" i="10"/>
  <c r="AJ162" i="10" s="1"/>
  <c r="AA161" i="10"/>
  <c r="AA160" i="10"/>
  <c r="S160" i="10"/>
  <c r="T160" i="10" s="1"/>
  <c r="AJ160" i="10" s="1"/>
  <c r="Q160" i="10"/>
  <c r="P160" i="10"/>
  <c r="AF159" i="10"/>
  <c r="AA159" i="10"/>
  <c r="AJ159" i="10" s="1"/>
  <c r="S154" i="10"/>
  <c r="T154" i="10" s="1"/>
  <c r="AJ154" i="10" s="1"/>
  <c r="AJ155" i="10" s="1"/>
  <c r="Q154" i="10"/>
  <c r="AF154" i="10" s="1"/>
  <c r="AF155" i="10" s="1"/>
  <c r="P154" i="10"/>
  <c r="AF146" i="10"/>
  <c r="AA146" i="10"/>
  <c r="AJ146" i="10" s="1"/>
  <c r="AF145" i="10"/>
  <c r="AA145" i="10"/>
  <c r="AJ145" i="10" s="1"/>
  <c r="AF144" i="10"/>
  <c r="AA144" i="10"/>
  <c r="AJ144" i="10" s="1"/>
  <c r="AF143" i="10"/>
  <c r="AA143" i="10"/>
  <c r="AJ143" i="10" s="1"/>
  <c r="AA142" i="10"/>
  <c r="S142" i="10"/>
  <c r="T142" i="10" s="1"/>
  <c r="AJ142" i="10" s="1"/>
  <c r="Q142" i="10"/>
  <c r="P142" i="10"/>
  <c r="AF141" i="10"/>
  <c r="AA141" i="10"/>
  <c r="AJ141" i="10" s="1"/>
  <c r="AF140" i="10"/>
  <c r="AA140" i="10"/>
  <c r="AJ140" i="10" s="1"/>
  <c r="AF139" i="10"/>
  <c r="AA139" i="10"/>
  <c r="AJ139" i="10" s="1"/>
  <c r="AF138" i="10"/>
  <c r="AA138" i="10"/>
  <c r="AJ138" i="10" s="1"/>
  <c r="AF137" i="10"/>
  <c r="AA137" i="10"/>
  <c r="AJ137" i="10" s="1"/>
  <c r="AA136" i="10"/>
  <c r="S136" i="10"/>
  <c r="T136" i="10" s="1"/>
  <c r="Q136" i="10"/>
  <c r="P136" i="10"/>
  <c r="AF135" i="10"/>
  <c r="AA135" i="10"/>
  <c r="AJ135" i="10" s="1"/>
  <c r="AF134" i="10"/>
  <c r="AA134" i="10"/>
  <c r="AJ134" i="10" s="1"/>
  <c r="AF133" i="10"/>
  <c r="AA133" i="10"/>
  <c r="AJ133" i="10" s="1"/>
  <c r="AF132" i="10"/>
  <c r="AA132" i="10"/>
  <c r="AJ132" i="10" s="1"/>
  <c r="AF131" i="10"/>
  <c r="AA131" i="10"/>
  <c r="AJ131" i="10" s="1"/>
  <c r="AA130" i="10"/>
  <c r="S130" i="10"/>
  <c r="T130" i="10" s="1"/>
  <c r="AJ130" i="10" s="1"/>
  <c r="Q130" i="10"/>
  <c r="P130" i="10"/>
  <c r="AF104" i="10"/>
  <c r="AA104" i="10"/>
  <c r="AJ104" i="10" s="1"/>
  <c r="AF103" i="10"/>
  <c r="AA103" i="10"/>
  <c r="AJ103" i="10" s="1"/>
  <c r="AF102" i="10"/>
  <c r="AA102" i="10"/>
  <c r="AJ102" i="10" s="1"/>
  <c r="AF101" i="10"/>
  <c r="AA101" i="10"/>
  <c r="AJ101" i="10" s="1"/>
  <c r="AA100" i="10"/>
  <c r="AA99" i="10"/>
  <c r="S99" i="10"/>
  <c r="T99" i="10" s="1"/>
  <c r="AJ99" i="10" s="1"/>
  <c r="Q99" i="10"/>
  <c r="P99" i="10"/>
  <c r="AF98" i="10"/>
  <c r="AA98" i="10"/>
  <c r="AJ98" i="10" s="1"/>
  <c r="AF97" i="10"/>
  <c r="AA97" i="10"/>
  <c r="AJ97" i="10" s="1"/>
  <c r="AF96" i="10"/>
  <c r="AA96" i="10"/>
  <c r="AJ96" i="10" s="1"/>
  <c r="AF95" i="10"/>
  <c r="AA95" i="10"/>
  <c r="AJ95" i="10" s="1"/>
  <c r="AA94" i="10"/>
  <c r="AA93" i="10"/>
  <c r="S93" i="10"/>
  <c r="T93" i="10" s="1"/>
  <c r="AJ93" i="10" s="1"/>
  <c r="Q93" i="10"/>
  <c r="P93" i="10"/>
  <c r="AF92" i="10"/>
  <c r="AA92" i="10"/>
  <c r="AJ92" i="10" s="1"/>
  <c r="AF91" i="10"/>
  <c r="AA91" i="10"/>
  <c r="AJ91" i="10" s="1"/>
  <c r="AF90" i="10"/>
  <c r="AA90" i="10"/>
  <c r="AJ90" i="10" s="1"/>
  <c r="AF89" i="10"/>
  <c r="AA89" i="10"/>
  <c r="AJ89" i="10" s="1"/>
  <c r="AA88" i="10"/>
  <c r="AA87" i="10"/>
  <c r="S87" i="10"/>
  <c r="T87" i="10" s="1"/>
  <c r="Q87" i="10"/>
  <c r="P87" i="10"/>
  <c r="AF86" i="10"/>
  <c r="AA86" i="10"/>
  <c r="AJ86" i="10" s="1"/>
  <c r="AF85" i="10"/>
  <c r="AA85" i="10"/>
  <c r="AJ85" i="10" s="1"/>
  <c r="AF84" i="10"/>
  <c r="AA84" i="10"/>
  <c r="AJ84" i="10" s="1"/>
  <c r="AF83" i="10"/>
  <c r="AA83" i="10"/>
  <c r="AJ83" i="10" s="1"/>
  <c r="AA82" i="10"/>
  <c r="AA81" i="10"/>
  <c r="S81" i="10"/>
  <c r="T81" i="10" s="1"/>
  <c r="Q81" i="10"/>
  <c r="P81" i="10"/>
  <c r="AF74" i="10"/>
  <c r="AA74" i="10"/>
  <c r="AJ74" i="10" s="1"/>
  <c r="AF73" i="10"/>
  <c r="AA73" i="10"/>
  <c r="AJ73" i="10" s="1"/>
  <c r="AF72" i="10"/>
  <c r="AA72" i="10"/>
  <c r="AJ72" i="10" s="1"/>
  <c r="AA71" i="10"/>
  <c r="AA70" i="10"/>
  <c r="AA69" i="10"/>
  <c r="S69" i="10"/>
  <c r="T69" i="10" s="1"/>
  <c r="AJ69" i="10" s="1"/>
  <c r="Q69" i="10"/>
  <c r="P69" i="10"/>
  <c r="AF68" i="10"/>
  <c r="AJ68" i="10"/>
  <c r="AF67" i="10"/>
  <c r="AJ67" i="10"/>
  <c r="AF66" i="10"/>
  <c r="AJ66" i="10"/>
  <c r="AF65" i="10"/>
  <c r="AJ65" i="10"/>
  <c r="AF64" i="10"/>
  <c r="AJ64" i="10"/>
  <c r="AA63" i="10"/>
  <c r="S63" i="10"/>
  <c r="T63" i="10" s="1"/>
  <c r="AJ63" i="10" s="1"/>
  <c r="Q63" i="10"/>
  <c r="P63" i="10"/>
  <c r="AF62" i="10"/>
  <c r="AJ62" i="10"/>
  <c r="AF61" i="10"/>
  <c r="AJ61" i="10"/>
  <c r="AF60" i="10"/>
  <c r="AJ60" i="10"/>
  <c r="AF59" i="10"/>
  <c r="AJ59" i="10"/>
  <c r="AF58" i="10"/>
  <c r="AJ58" i="10"/>
  <c r="AA57" i="10"/>
  <c r="S57" i="10"/>
  <c r="T57" i="10" s="1"/>
  <c r="AJ57" i="10" s="1"/>
  <c r="Q57" i="10"/>
  <c r="P57" i="10"/>
  <c r="AF56" i="10"/>
  <c r="AJ56" i="10"/>
  <c r="AF55" i="10"/>
  <c r="AJ55" i="10"/>
  <c r="AF54" i="10"/>
  <c r="AJ54" i="10"/>
  <c r="AF53" i="10"/>
  <c r="AJ53" i="10"/>
  <c r="AF52" i="10"/>
  <c r="AJ52" i="10"/>
  <c r="AA51" i="10"/>
  <c r="S51" i="10"/>
  <c r="T51" i="10" s="1"/>
  <c r="AJ51" i="10" s="1"/>
  <c r="Q51" i="10"/>
  <c r="P51" i="10"/>
  <c r="AF50" i="10"/>
  <c r="AJ50" i="10"/>
  <c r="AF49" i="10"/>
  <c r="AJ49" i="10"/>
  <c r="AF48" i="10"/>
  <c r="AJ48" i="10"/>
  <c r="AF47" i="10"/>
  <c r="AJ47" i="10"/>
  <c r="AF46" i="10"/>
  <c r="AJ46" i="10"/>
  <c r="AA45" i="10"/>
  <c r="S45" i="10"/>
  <c r="T45" i="10" s="1"/>
  <c r="AJ45" i="10" s="1"/>
  <c r="Q45" i="10"/>
  <c r="P45" i="10"/>
  <c r="AF44" i="10"/>
  <c r="AA44" i="10"/>
  <c r="AJ44" i="10" s="1"/>
  <c r="AF43" i="10"/>
  <c r="AA43" i="10"/>
  <c r="AJ43" i="10" s="1"/>
  <c r="AF42" i="10"/>
  <c r="AA42" i="10"/>
  <c r="AJ42" i="10" s="1"/>
  <c r="AF41" i="10"/>
  <c r="AA41" i="10"/>
  <c r="AJ41" i="10" s="1"/>
  <c r="AA40" i="10"/>
  <c r="AA39" i="10"/>
  <c r="S39" i="10"/>
  <c r="T39" i="10" s="1"/>
  <c r="Q39" i="10"/>
  <c r="AF39" i="10" s="1"/>
  <c r="P39" i="10"/>
  <c r="AF38" i="10"/>
  <c r="AA38" i="10"/>
  <c r="AJ38" i="10" s="1"/>
  <c r="AF37" i="10"/>
  <c r="AA37" i="10"/>
  <c r="AJ37" i="10" s="1"/>
  <c r="AF36" i="10"/>
  <c r="AA36" i="10"/>
  <c r="AJ36" i="10" s="1"/>
  <c r="AF35" i="10"/>
  <c r="AA35" i="10"/>
  <c r="AJ35" i="10" s="1"/>
  <c r="AF34" i="10"/>
  <c r="AA34" i="10"/>
  <c r="AJ34" i="10" s="1"/>
  <c r="AA33" i="10"/>
  <c r="S33" i="10"/>
  <c r="T33" i="10" s="1"/>
  <c r="AJ33" i="10" s="1"/>
  <c r="Q33" i="10"/>
  <c r="P33" i="10"/>
  <c r="AF26" i="10"/>
  <c r="AA26" i="10"/>
  <c r="AJ26" i="10" s="1"/>
  <c r="AF25" i="10"/>
  <c r="AA25" i="10"/>
  <c r="AJ25" i="10" s="1"/>
  <c r="AF24" i="10"/>
  <c r="AA24" i="10"/>
  <c r="AJ24" i="10" s="1"/>
  <c r="AA23" i="10"/>
  <c r="AA22" i="10"/>
  <c r="AA21" i="10"/>
  <c r="S21" i="10"/>
  <c r="T21" i="10" s="1"/>
  <c r="AJ21" i="10" s="1"/>
  <c r="Q21" i="10"/>
  <c r="P21" i="10"/>
  <c r="AF20" i="10"/>
  <c r="AA20" i="10"/>
  <c r="AJ20" i="10" s="1"/>
  <c r="AF19" i="10"/>
  <c r="AA19" i="10"/>
  <c r="AJ19" i="10" s="1"/>
  <c r="AJ18" i="10"/>
  <c r="AF18" i="10"/>
  <c r="AJ17" i="10"/>
  <c r="AF17" i="10"/>
  <c r="AA16" i="10"/>
  <c r="AA15" i="10"/>
  <c r="S15" i="10"/>
  <c r="T15" i="10" s="1"/>
  <c r="Q15" i="10"/>
  <c r="P15" i="10"/>
  <c r="AF14" i="10"/>
  <c r="AA14" i="10"/>
  <c r="AJ14" i="10" s="1"/>
  <c r="AA11" i="10"/>
  <c r="AA10" i="10"/>
  <c r="AA9" i="10"/>
  <c r="S9" i="10"/>
  <c r="Q9" i="10"/>
  <c r="P9" i="10"/>
  <c r="AK529" i="10" l="1"/>
  <c r="AK523" i="10"/>
  <c r="AK535" i="10"/>
  <c r="AK541" i="10"/>
  <c r="AF250" i="10"/>
  <c r="AF9" i="10"/>
  <c r="U154" i="10"/>
  <c r="U529" i="10"/>
  <c r="AF541" i="10"/>
  <c r="AG541" i="10" s="1"/>
  <c r="AN541" i="10" s="1"/>
  <c r="AF523" i="10"/>
  <c r="AJ469" i="10"/>
  <c r="AK469" i="10" s="1"/>
  <c r="AL469" i="10" s="1"/>
  <c r="AM469" i="10" s="1"/>
  <c r="AF421" i="10"/>
  <c r="AF422" i="10" s="1"/>
  <c r="AG421" i="10" s="1"/>
  <c r="AI421" i="10" s="1"/>
  <c r="AF33" i="10"/>
  <c r="AG33" i="10" s="1"/>
  <c r="AH33" i="10" s="1"/>
  <c r="AI33" i="10" s="1"/>
  <c r="AF274" i="10"/>
  <c r="AF275" i="10" s="1"/>
  <c r="AG274" i="10" s="1"/>
  <c r="AH274" i="10" s="1"/>
  <c r="AI274" i="10" s="1"/>
  <c r="AJ464" i="10"/>
  <c r="AF81" i="10"/>
  <c r="AF82" i="10" s="1"/>
  <c r="AG81" i="10" s="1"/>
  <c r="AI81" i="10" s="1"/>
  <c r="AF304" i="10"/>
  <c r="AF305" i="10" s="1"/>
  <c r="AF306" i="10" s="1"/>
  <c r="AG304" i="10" s="1"/>
  <c r="AH304" i="10" s="1"/>
  <c r="AI304" i="10" s="1"/>
  <c r="AF298" i="10"/>
  <c r="AG298" i="10" s="1"/>
  <c r="AH298" i="10" s="1"/>
  <c r="AI298" i="10" s="1"/>
  <c r="AJ293" i="10"/>
  <c r="AF439" i="10"/>
  <c r="AF440" i="10" s="1"/>
  <c r="AG439" i="10" s="1"/>
  <c r="AI439" i="10" s="1"/>
  <c r="AF463" i="10"/>
  <c r="AF464" i="10" s="1"/>
  <c r="AF465" i="10" s="1"/>
  <c r="AF466" i="10" s="1"/>
  <c r="AG463" i="10" s="1"/>
  <c r="AH463" i="10" s="1"/>
  <c r="AI463" i="10" s="1"/>
  <c r="AF45" i="10"/>
  <c r="AG45" i="10" s="1"/>
  <c r="AH45" i="10" s="1"/>
  <c r="AI45" i="10" s="1"/>
  <c r="U166" i="10"/>
  <c r="U475" i="10"/>
  <c r="U9" i="10"/>
  <c r="AF136" i="10"/>
  <c r="AG136" i="10" s="1"/>
  <c r="AI136" i="10" s="1"/>
  <c r="AJ226" i="10"/>
  <c r="AJ227" i="10" s="1"/>
  <c r="AK226" i="10" s="1"/>
  <c r="AL226" i="10" s="1"/>
  <c r="AM226" i="10" s="1"/>
  <c r="AJ416" i="10"/>
  <c r="U39" i="10"/>
  <c r="AF166" i="10"/>
  <c r="AF167" i="10" s="1"/>
  <c r="AF168" i="10" s="1"/>
  <c r="AF169" i="10" s="1"/>
  <c r="AF292" i="10"/>
  <c r="AF293" i="10" s="1"/>
  <c r="AG292" i="10" s="1"/>
  <c r="AH292" i="10" s="1"/>
  <c r="AI292" i="10" s="1"/>
  <c r="AF63" i="10"/>
  <c r="AG63" i="10" s="1"/>
  <c r="AH63" i="10" s="1"/>
  <c r="AI63" i="10" s="1"/>
  <c r="Q226" i="10"/>
  <c r="AF227" i="10" s="1"/>
  <c r="AF268" i="10"/>
  <c r="AF269" i="10" s="1"/>
  <c r="AG268" i="10" s="1"/>
  <c r="AH268" i="10" s="1"/>
  <c r="AI268" i="10" s="1"/>
  <c r="AF388" i="10"/>
  <c r="AG388" i="10" s="1"/>
  <c r="AF214" i="10"/>
  <c r="AG214" i="10" s="1"/>
  <c r="AI214" i="10" s="1"/>
  <c r="U57" i="10"/>
  <c r="U487" i="10"/>
  <c r="U51" i="10"/>
  <c r="U523" i="10"/>
  <c r="AJ422" i="10"/>
  <c r="AK421" i="10" s="1"/>
  <c r="AM421" i="10" s="1"/>
  <c r="U493" i="10"/>
  <c r="U69" i="10"/>
  <c r="U214" i="10"/>
  <c r="AF220" i="10"/>
  <c r="AF221" i="10" s="1"/>
  <c r="AF222" i="10" s="1"/>
  <c r="AG220" i="10" s="1"/>
  <c r="AH220" i="10" s="1"/>
  <c r="AI220" i="10" s="1"/>
  <c r="AF238" i="10"/>
  <c r="AG238" i="10" s="1"/>
  <c r="AH238" i="10" s="1"/>
  <c r="AI238" i="10" s="1"/>
  <c r="U244" i="10"/>
  <c r="AJ358" i="10"/>
  <c r="AK358" i="10" s="1"/>
  <c r="AL358" i="10" s="1"/>
  <c r="AM358" i="10" s="1"/>
  <c r="AF433" i="10"/>
  <c r="AF434" i="10" s="1"/>
  <c r="U463" i="10"/>
  <c r="AJ221" i="10"/>
  <c r="AJ222" i="10" s="1"/>
  <c r="AK220" i="10" s="1"/>
  <c r="AL220" i="10" s="1"/>
  <c r="AM220" i="10" s="1"/>
  <c r="AJ292" i="10"/>
  <c r="AF87" i="10"/>
  <c r="AF88" i="10" s="1"/>
  <c r="AJ233" i="10"/>
  <c r="AK232" i="10" s="1"/>
  <c r="AL232" i="10" s="1"/>
  <c r="AM232" i="10" s="1"/>
  <c r="AF244" i="10"/>
  <c r="AG244" i="10" s="1"/>
  <c r="AH244" i="10" s="1"/>
  <c r="AJ275" i="10"/>
  <c r="AK274" i="10" s="1"/>
  <c r="AL274" i="10" s="1"/>
  <c r="AM274" i="10" s="1"/>
  <c r="AF316" i="10"/>
  <c r="AG316" i="10" s="1"/>
  <c r="AH316" i="10" s="1"/>
  <c r="AI316" i="10" s="1"/>
  <c r="P451" i="10"/>
  <c r="U451" i="10" s="1"/>
  <c r="AJ457" i="10"/>
  <c r="AK457" i="10" s="1"/>
  <c r="AL457" i="10" s="1"/>
  <c r="AM457" i="10" s="1"/>
  <c r="AF16" i="10"/>
  <c r="U33" i="10"/>
  <c r="AJ39" i="10"/>
  <c r="AJ40" i="10" s="1"/>
  <c r="AF185" i="10"/>
  <c r="AF186" i="10" s="1"/>
  <c r="AG184" i="10" s="1"/>
  <c r="AF280" i="10"/>
  <c r="AF281" i="10" s="1"/>
  <c r="AF282" i="10" s="1"/>
  <c r="AF283" i="10" s="1"/>
  <c r="AF284" i="10" s="1"/>
  <c r="AF285" i="10" s="1"/>
  <c r="AF376" i="10"/>
  <c r="AF377" i="10" s="1"/>
  <c r="AF378" i="10" s="1"/>
  <c r="AG376" i="10" s="1"/>
  <c r="AH376" i="10" s="1"/>
  <c r="AI376" i="10" s="1"/>
  <c r="U469" i="10"/>
  <c r="AF487" i="10"/>
  <c r="AG487" i="10" s="1"/>
  <c r="AH487" i="10" s="1"/>
  <c r="AI487" i="10" s="1"/>
  <c r="U505" i="10"/>
  <c r="AF57" i="10"/>
  <c r="AG57" i="10" s="1"/>
  <c r="AH57" i="10" s="1"/>
  <c r="AI57" i="10" s="1"/>
  <c r="AK154" i="10"/>
  <c r="AL154" i="10" s="1"/>
  <c r="AM154" i="10" s="1"/>
  <c r="AJ203" i="10"/>
  <c r="AJ204" i="10" s="1"/>
  <c r="AJ205" i="10" s="1"/>
  <c r="AF286" i="10"/>
  <c r="AG286" i="10" s="1"/>
  <c r="AH286" i="10" s="1"/>
  <c r="AI286" i="10" s="1"/>
  <c r="AF322" i="10"/>
  <c r="AF323" i="10" s="1"/>
  <c r="U388" i="10"/>
  <c r="AG469" i="10"/>
  <c r="AH469" i="10" s="1"/>
  <c r="AI469" i="10" s="1"/>
  <c r="AF517" i="10"/>
  <c r="AG517" i="10" s="1"/>
  <c r="AH517" i="10" s="1"/>
  <c r="AI517" i="10" s="1"/>
  <c r="AF529" i="10"/>
  <c r="AG529" i="10" s="1"/>
  <c r="AH529" i="10" s="1"/>
  <c r="AI529" i="10" s="1"/>
  <c r="AF535" i="10"/>
  <c r="AG535" i="10" s="1"/>
  <c r="AH535" i="10" s="1"/>
  <c r="AI535" i="10" s="1"/>
  <c r="AL535" i="10"/>
  <c r="AM535" i="10" s="1"/>
  <c r="U81" i="10"/>
  <c r="AJ81" i="10"/>
  <c r="AK328" i="10"/>
  <c r="AL328" i="10" s="1"/>
  <c r="AM328" i="10" s="1"/>
  <c r="U457" i="10"/>
  <c r="T9" i="10"/>
  <c r="AJ9" i="10" s="1"/>
  <c r="AJ10" i="10" s="1"/>
  <c r="AJ11" i="10" s="1"/>
  <c r="AK9" i="10" s="1"/>
  <c r="AL9" i="10" s="1"/>
  <c r="AM9" i="10" s="1"/>
  <c r="AF69" i="10"/>
  <c r="AF70" i="10" s="1"/>
  <c r="AF71" i="10" s="1"/>
  <c r="AG69" i="10" s="1"/>
  <c r="AH69" i="10" s="1"/>
  <c r="AI69" i="10" s="1"/>
  <c r="AF142" i="10"/>
  <c r="AG142" i="10" s="1"/>
  <c r="AI142" i="10" s="1"/>
  <c r="U160" i="10"/>
  <c r="Q310" i="10"/>
  <c r="AF310" i="10" s="1"/>
  <c r="AF394" i="10"/>
  <c r="AF395" i="10" s="1"/>
  <c r="AG394" i="10" s="1"/>
  <c r="AI394" i="10" s="1"/>
  <c r="AK238" i="10"/>
  <c r="AL238" i="10" s="1"/>
  <c r="AM238" i="10" s="1"/>
  <c r="AF415" i="10"/>
  <c r="AF416" i="10" s="1"/>
  <c r="AF184" i="10"/>
  <c r="AJ269" i="10"/>
  <c r="AK268" i="10" s="1"/>
  <c r="AL268" i="10" s="1"/>
  <c r="AM268" i="10" s="1"/>
  <c r="AK51" i="10"/>
  <c r="AL51" i="10" s="1"/>
  <c r="AM51" i="10" s="1"/>
  <c r="U238" i="10"/>
  <c r="AF130" i="10"/>
  <c r="AG130" i="10" s="1"/>
  <c r="AI130" i="10" s="1"/>
  <c r="AF160" i="10"/>
  <c r="AJ305" i="10"/>
  <c r="AJ311" i="10"/>
  <c r="AK310" i="10" s="1"/>
  <c r="AL310" i="10" s="1"/>
  <c r="AM310" i="10" s="1"/>
  <c r="AF451" i="10"/>
  <c r="AG451" i="10" s="1"/>
  <c r="AH451" i="10" s="1"/>
  <c r="AI451" i="10" s="1"/>
  <c r="AL523" i="10"/>
  <c r="AM523" i="10" s="1"/>
  <c r="U63" i="10"/>
  <c r="AK130" i="10"/>
  <c r="AM130" i="10" s="1"/>
  <c r="AF328" i="10"/>
  <c r="AG328" i="10" s="1"/>
  <c r="AH328" i="10" s="1"/>
  <c r="AI328" i="10" s="1"/>
  <c r="AF382" i="10"/>
  <c r="AF383" i="10" s="1"/>
  <c r="AF427" i="10"/>
  <c r="AG427" i="10" s="1"/>
  <c r="AI427" i="10" s="1"/>
  <c r="AF475" i="10"/>
  <c r="AF493" i="10"/>
  <c r="AF494" i="10" s="1"/>
  <c r="AG493" i="10" s="1"/>
  <c r="AH493" i="10" s="1"/>
  <c r="AI493" i="10" s="1"/>
  <c r="AK511" i="10"/>
  <c r="AL511" i="10" s="1"/>
  <c r="AM511" i="10" s="1"/>
  <c r="U535" i="10"/>
  <c r="AK45" i="10"/>
  <c r="AL45" i="10" s="1"/>
  <c r="AM45" i="10" s="1"/>
  <c r="AF190" i="10"/>
  <c r="AF191" i="10" s="1"/>
  <c r="AG190" i="10" s="1"/>
  <c r="AF511" i="10"/>
  <c r="U15" i="10"/>
  <c r="AG154" i="10"/>
  <c r="AH154" i="10" s="1"/>
  <c r="AI154" i="10" s="1"/>
  <c r="AK178" i="10"/>
  <c r="AL178" i="10" s="1"/>
  <c r="AJ251" i="10"/>
  <c r="AK250" i="10" s="1"/>
  <c r="AM250" i="10" s="1"/>
  <c r="AG457" i="10"/>
  <c r="AH457" i="10" s="1"/>
  <c r="AI457" i="10" s="1"/>
  <c r="AJ508" i="10"/>
  <c r="U511" i="10"/>
  <c r="AJ22" i="10"/>
  <c r="AJ23" i="10" s="1"/>
  <c r="AK21" i="10" s="1"/>
  <c r="AL21" i="10" s="1"/>
  <c r="AM21" i="10" s="1"/>
  <c r="AK33" i="10"/>
  <c r="AL33" i="10" s="1"/>
  <c r="AM33" i="10" s="1"/>
  <c r="AJ87" i="10"/>
  <c r="AJ88" i="10" s="1"/>
  <c r="AK87" i="10" s="1"/>
  <c r="AM87" i="10" s="1"/>
  <c r="U87" i="10"/>
  <c r="AF178" i="10"/>
  <c r="AG178" i="10" s="1"/>
  <c r="U178" i="10"/>
  <c r="AF202" i="10"/>
  <c r="U202" i="10"/>
  <c r="AJ15" i="10"/>
  <c r="AJ16" i="10" s="1"/>
  <c r="U21" i="10"/>
  <c r="AF40" i="10"/>
  <c r="AG39" i="10" s="1"/>
  <c r="AH39" i="10" s="1"/>
  <c r="AI39" i="10" s="1"/>
  <c r="AJ70" i="10"/>
  <c r="AJ71" i="10" s="1"/>
  <c r="AK69" i="10" s="1"/>
  <c r="AL69" i="10" s="1"/>
  <c r="AM69" i="10" s="1"/>
  <c r="AK184" i="10"/>
  <c r="U142" i="10"/>
  <c r="AK214" i="10"/>
  <c r="T352" i="10"/>
  <c r="AJ352" i="10" s="1"/>
  <c r="AF99" i="10"/>
  <c r="AF100" i="10" s="1"/>
  <c r="U99" i="10"/>
  <c r="AJ281" i="10"/>
  <c r="AJ282" i="10" s="1"/>
  <c r="T316" i="10"/>
  <c r="AJ316" i="10" s="1"/>
  <c r="AK316" i="10" s="1"/>
  <c r="AL316" i="10" s="1"/>
  <c r="AM316" i="10" s="1"/>
  <c r="AJ94" i="10"/>
  <c r="AK93" i="10" s="1"/>
  <c r="AM93" i="10" s="1"/>
  <c r="AJ161" i="10"/>
  <c r="AK160" i="10" s="1"/>
  <c r="AL160" i="10" s="1"/>
  <c r="AM160" i="10" s="1"/>
  <c r="U439" i="10"/>
  <c r="AJ439" i="10"/>
  <c r="AJ440" i="10" s="1"/>
  <c r="U130" i="10"/>
  <c r="AF93" i="10"/>
  <c r="AF94" i="10" s="1"/>
  <c r="U93" i="10"/>
  <c r="AF51" i="10"/>
  <c r="AG51" i="10" s="1"/>
  <c r="AH51" i="10" s="1"/>
  <c r="AI51" i="10" s="1"/>
  <c r="AJ197" i="10"/>
  <c r="AK196" i="10" s="1"/>
  <c r="AF15" i="10"/>
  <c r="U45" i="10"/>
  <c r="AK63" i="10"/>
  <c r="AL63" i="10" s="1"/>
  <c r="AM63" i="10" s="1"/>
  <c r="AJ136" i="10"/>
  <c r="AK136" i="10" s="1"/>
  <c r="AM136" i="10" s="1"/>
  <c r="U136" i="10"/>
  <c r="AJ167" i="10"/>
  <c r="AJ168" i="10" s="1"/>
  <c r="AJ169" i="10" s="1"/>
  <c r="AJ184" i="10"/>
  <c r="AJ185" i="10" s="1"/>
  <c r="U184" i="10"/>
  <c r="AK142" i="10"/>
  <c r="AM142" i="10" s="1"/>
  <c r="AF21" i="10"/>
  <c r="AK57" i="10"/>
  <c r="AL57" i="10" s="1"/>
  <c r="AM57" i="10" s="1"/>
  <c r="AF251" i="10"/>
  <c r="U250" i="10"/>
  <c r="AJ100" i="10"/>
  <c r="AK99" i="10" s="1"/>
  <c r="AM99" i="10" s="1"/>
  <c r="AF196" i="10"/>
  <c r="U196" i="10"/>
  <c r="T286" i="10"/>
  <c r="AJ286" i="10" s="1"/>
  <c r="AK286" i="10" s="1"/>
  <c r="AL286" i="10" s="1"/>
  <c r="AM286" i="10" s="1"/>
  <c r="AK298" i="10"/>
  <c r="AL298" i="10" s="1"/>
  <c r="AM298" i="10" s="1"/>
  <c r="AL304" i="10"/>
  <c r="AM304" i="10" s="1"/>
  <c r="AL529" i="10"/>
  <c r="AM529" i="10" s="1"/>
  <c r="AJ434" i="10"/>
  <c r="AK433" i="10" s="1"/>
  <c r="AM433" i="10" s="1"/>
  <c r="U190" i="10"/>
  <c r="AJ191" i="10"/>
  <c r="AK190" i="10" s="1"/>
  <c r="U220" i="10"/>
  <c r="AF353" i="10"/>
  <c r="AF352" i="10"/>
  <c r="U427" i="10"/>
  <c r="AJ427" i="10"/>
  <c r="AK427" i="10" s="1"/>
  <c r="AM427" i="10" s="1"/>
  <c r="AG523" i="10"/>
  <c r="AH523" i="10" s="1"/>
  <c r="AI523" i="10" s="1"/>
  <c r="AF232" i="10"/>
  <c r="AF233" i="10" s="1"/>
  <c r="AG232" i="10" s="1"/>
  <c r="AH232" i="10" s="1"/>
  <c r="AI232" i="10" s="1"/>
  <c r="AJ364" i="10"/>
  <c r="AK364" i="10" s="1"/>
  <c r="AL364" i="10" s="1"/>
  <c r="AM364" i="10" s="1"/>
  <c r="AK370" i="10"/>
  <c r="AL370" i="10" s="1"/>
  <c r="AM370" i="10" s="1"/>
  <c r="U415" i="10"/>
  <c r="AJ415" i="10"/>
  <c r="AJ323" i="10"/>
  <c r="AK322" i="10" s="1"/>
  <c r="AL322" i="10" s="1"/>
  <c r="AM322" i="10" s="1"/>
  <c r="U394" i="10"/>
  <c r="AJ394" i="10"/>
  <c r="AJ395" i="10" s="1"/>
  <c r="AK394" i="10" s="1"/>
  <c r="AM394" i="10" s="1"/>
  <c r="P280" i="10"/>
  <c r="AG364" i="10"/>
  <c r="AH364" i="10" s="1"/>
  <c r="AI364" i="10" s="1"/>
  <c r="AK376" i="10"/>
  <c r="AL376" i="10" s="1"/>
  <c r="AK388" i="10"/>
  <c r="U421" i="10"/>
  <c r="U433" i="10"/>
  <c r="AJ494" i="10"/>
  <c r="AK493" i="10" s="1"/>
  <c r="AL493" i="10" s="1"/>
  <c r="AM493" i="10" s="1"/>
  <c r="U517" i="10"/>
  <c r="T517" i="10"/>
  <c r="AJ517" i="10" s="1"/>
  <c r="U232" i="10"/>
  <c r="AJ244" i="10"/>
  <c r="AK244" i="10" s="1"/>
  <c r="AL244" i="10" s="1"/>
  <c r="AM244" i="10" s="1"/>
  <c r="AK487" i="10"/>
  <c r="AL487" i="10" s="1"/>
  <c r="AM487" i="10" s="1"/>
  <c r="AG358" i="10"/>
  <c r="AH358" i="10" s="1"/>
  <c r="AI358" i="10" s="1"/>
  <c r="AF370" i="10"/>
  <c r="AF371" i="10" s="1"/>
  <c r="AF372" i="10" s="1"/>
  <c r="U382" i="10"/>
  <c r="T382" i="10"/>
  <c r="AJ382" i="10" s="1"/>
  <c r="AK382" i="10" s="1"/>
  <c r="AK451" i="10"/>
  <c r="AL451" i="10" s="1"/>
  <c r="AM451" i="10" s="1"/>
  <c r="AK463" i="10"/>
  <c r="AL463" i="10" s="1"/>
  <c r="AM463" i="10" s="1"/>
  <c r="AJ476" i="10"/>
  <c r="AJ477" i="10" s="1"/>
  <c r="AJ478" i="10" s="1"/>
  <c r="AF505" i="10"/>
  <c r="AF506" i="10" s="1"/>
  <c r="AF507" i="10" s="1"/>
  <c r="AJ505" i="10"/>
  <c r="AJ506" i="10" s="1"/>
  <c r="AJ507" i="10" s="1"/>
  <c r="AK517" i="10" l="1"/>
  <c r="AL517" i="10" s="1"/>
  <c r="AM517" i="10" s="1"/>
  <c r="AN517" i="10" s="1"/>
  <c r="AM400" i="10"/>
  <c r="AM376" i="10"/>
  <c r="AM406" i="10"/>
  <c r="AI406" i="10"/>
  <c r="AI244" i="10"/>
  <c r="AI400" i="10"/>
  <c r="AG511" i="10" a="1"/>
  <c r="AG511" i="10" s="1"/>
  <c r="AH511" i="10" s="1"/>
  <c r="AI511" i="10" s="1"/>
  <c r="AN511" i="10" s="1"/>
  <c r="AF476" i="10"/>
  <c r="AF477" i="10" s="1"/>
  <c r="AF478" i="10" s="1"/>
  <c r="AK292" i="10"/>
  <c r="AL292" i="10" s="1"/>
  <c r="AM292" i="10" s="1"/>
  <c r="AK415" i="10"/>
  <c r="AM415" i="10" s="1"/>
  <c r="AN220" i="10"/>
  <c r="AN238" i="10"/>
  <c r="AK202" i="10"/>
  <c r="AM202" i="10" s="1"/>
  <c r="AN535" i="10"/>
  <c r="AG166" i="10"/>
  <c r="AH166" i="10" s="1"/>
  <c r="AI166" i="10" s="1"/>
  <c r="AN130" i="10"/>
  <c r="AN45" i="10"/>
  <c r="AN154" i="10"/>
  <c r="AN529" i="10"/>
  <c r="AN57" i="10"/>
  <c r="AN142" i="10"/>
  <c r="AN232" i="10"/>
  <c r="AN457" i="10"/>
  <c r="AF226" i="10"/>
  <c r="AG226" i="10" s="1"/>
  <c r="AH226" i="10" s="1"/>
  <c r="AI226" i="10" s="1"/>
  <c r="AN226" i="10" s="1"/>
  <c r="AG352" i="10"/>
  <c r="AH352" i="10" s="1"/>
  <c r="AI352" i="10" s="1"/>
  <c r="AG250" i="10"/>
  <c r="AI250" i="10" s="1"/>
  <c r="AN250" i="10" s="1"/>
  <c r="U226" i="10"/>
  <c r="AN51" i="10"/>
  <c r="AG87" i="10"/>
  <c r="AI87" i="10" s="1"/>
  <c r="AN87" i="10" s="1"/>
  <c r="AG15" i="10"/>
  <c r="AH15" i="10" s="1"/>
  <c r="AI15" i="10" s="1"/>
  <c r="AG415" i="10"/>
  <c r="AI415" i="10" s="1"/>
  <c r="AH214" i="10"/>
  <c r="AN69" i="10"/>
  <c r="AG322" i="10"/>
  <c r="AH322" i="10" s="1"/>
  <c r="AI322" i="10" s="1"/>
  <c r="AN451" i="10"/>
  <c r="AG99" i="10"/>
  <c r="AI99" i="10" s="1"/>
  <c r="AN99" i="10" s="1"/>
  <c r="AM178" i="10"/>
  <c r="AF311" i="10"/>
  <c r="AG310" i="10" s="1"/>
  <c r="AH310" i="10" s="1"/>
  <c r="AI310" i="10" s="1"/>
  <c r="AK39" i="10"/>
  <c r="AL39" i="10" s="1"/>
  <c r="AM39" i="10" s="1"/>
  <c r="AN39" i="10" s="1"/>
  <c r="AN469" i="10"/>
  <c r="AN427" i="10"/>
  <c r="AG93" i="10"/>
  <c r="AI93" i="10" s="1"/>
  <c r="AN93" i="10" s="1"/>
  <c r="AG433" i="10"/>
  <c r="AI433" i="10" s="1"/>
  <c r="AN433" i="10" s="1"/>
  <c r="AK505" i="10"/>
  <c r="AL505" i="10" s="1"/>
  <c r="AM505" i="10" s="1"/>
  <c r="AN244" i="10"/>
  <c r="AG280" i="10"/>
  <c r="AH280" i="10" s="1"/>
  <c r="AI280" i="10" s="1"/>
  <c r="AN63" i="10"/>
  <c r="AN394" i="10"/>
  <c r="AJ82" i="10"/>
  <c r="AK81" i="10" s="1"/>
  <c r="AM81" i="10" s="1"/>
  <c r="AN81" i="10" s="1"/>
  <c r="AN523" i="10"/>
  <c r="AN136" i="10"/>
  <c r="AN463" i="10"/>
  <c r="AN487" i="10"/>
  <c r="AF161" i="10"/>
  <c r="AG160" i="10" s="1"/>
  <c r="AH160" i="10" s="1"/>
  <c r="AI160" i="10" s="1"/>
  <c r="AN160" i="10" s="1"/>
  <c r="AG382" i="10"/>
  <c r="AN421" i="10"/>
  <c r="AJ283" i="10"/>
  <c r="AJ284" i="10" s="1"/>
  <c r="AJ285" i="10" s="1"/>
  <c r="AH178" i="10"/>
  <c r="AI178" i="10"/>
  <c r="AI190" i="10"/>
  <c r="AH190" i="10"/>
  <c r="AF197" i="10"/>
  <c r="AG196" i="10" s="1"/>
  <c r="AF22" i="10"/>
  <c r="AF23" i="10" s="1"/>
  <c r="AG21" i="10" s="1"/>
  <c r="AH21" i="10" s="1"/>
  <c r="AI21" i="10" s="1"/>
  <c r="AN21" i="10" s="1"/>
  <c r="AF373" i="10"/>
  <c r="AG370" i="10" s="1"/>
  <c r="AH370" i="10" s="1"/>
  <c r="AI370" i="10" s="1"/>
  <c r="AN33" i="10"/>
  <c r="AL184" i="10"/>
  <c r="AM184" i="10"/>
  <c r="AG505" i="10"/>
  <c r="AH505" i="10" s="1"/>
  <c r="AI505" i="10" s="1"/>
  <c r="AL190" i="10"/>
  <c r="AM190" i="10"/>
  <c r="AI184" i="10"/>
  <c r="AH184" i="10"/>
  <c r="AJ353" i="10"/>
  <c r="AK352" i="10" s="1"/>
  <c r="AL352" i="10" s="1"/>
  <c r="AM352" i="10" s="1"/>
  <c r="AN493" i="10"/>
  <c r="AK475" i="10"/>
  <c r="AL475" i="10" s="1"/>
  <c r="AM475" i="10" s="1"/>
  <c r="AM196" i="10"/>
  <c r="AL196" i="10"/>
  <c r="AK439" i="10"/>
  <c r="AM439" i="10" s="1"/>
  <c r="AN439" i="10" s="1"/>
  <c r="AF203" i="10"/>
  <c r="AF204" i="10" s="1"/>
  <c r="AF205" i="10" s="1"/>
  <c r="AK166" i="10"/>
  <c r="AL166" i="10" s="1"/>
  <c r="AM166" i="10" s="1"/>
  <c r="AK15" i="10"/>
  <c r="AL15" i="10" s="1"/>
  <c r="AM15" i="10" s="1"/>
  <c r="AM214" i="10"/>
  <c r="AN214" i="10" s="1"/>
  <c r="AL214" i="10"/>
  <c r="AL202" i="10" l="1"/>
  <c r="AN415" i="10"/>
  <c r="AN166" i="10"/>
  <c r="AG475" i="10" a="1"/>
  <c r="AG475" i="10" s="1"/>
  <c r="AH475" i="10" s="1"/>
  <c r="AI475" i="10" s="1"/>
  <c r="AN475" i="10" s="1"/>
  <c r="AN505" i="10"/>
  <c r="AN15" i="10"/>
  <c r="AN178" i="10"/>
  <c r="AN184" i="10"/>
  <c r="AG202" i="10"/>
  <c r="AH202" i="10" s="1"/>
  <c r="AI196" i="10"/>
  <c r="AN196" i="10" s="1"/>
  <c r="AH196" i="10"/>
  <c r="AK280" i="10"/>
  <c r="AL280" i="10" s="1"/>
  <c r="AM280" i="10" s="1"/>
  <c r="AN190" i="10"/>
  <c r="AI202" i="10" l="1"/>
  <c r="AN202" i="10" s="1"/>
  <c r="T10" i="5" l="1"/>
  <c r="T11" i="5"/>
  <c r="T9" i="5" l="1"/>
  <c r="AF10" i="10" l="1"/>
  <c r="AF11" i="10" s="1"/>
  <c r="AG9" i="10" s="1"/>
  <c r="AH9" i="10" s="1"/>
  <c r="AI9" i="10" s="1"/>
  <c r="AN9" i="10"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Maida Pajaro</author>
    <author>Silvana Molinares</author>
  </authors>
  <commentList>
    <comment ref="K105" authorId="0" shapeId="0" xr:uid="{89306844-6744-44BB-8A1D-D1632AFD1B55}">
      <text>
        <r>
          <rPr>
            <b/>
            <sz val="9"/>
            <color indexed="81"/>
            <rFont val="Tahoma"/>
            <family val="2"/>
          </rPr>
          <t>CONTABILIDAD</t>
        </r>
        <r>
          <rPr>
            <sz val="9"/>
            <color indexed="81"/>
            <rFont val="Tahoma"/>
            <family val="2"/>
          </rPr>
          <t xml:space="preserve">
</t>
        </r>
      </text>
    </comment>
    <comment ref="K214" authorId="0" shapeId="0" xr:uid="{51ED1EAB-A1E5-48A4-A503-FA236B6A4C6E}">
      <text>
        <r>
          <rPr>
            <b/>
            <sz val="9"/>
            <color indexed="81"/>
            <rFont val="Tahoma"/>
            <family val="2"/>
          </rPr>
          <t>Maida Pajaro:</t>
        </r>
        <r>
          <rPr>
            <sz val="9"/>
            <color indexed="81"/>
            <rFont val="Tahoma"/>
            <family val="2"/>
          </rPr>
          <t xml:space="preserve">
ASIGNADO A TODOS LOS PROCESOS
VERIFICAR LOS CONTROLES CON TIC, PARA LA GENERACIÓN DE CONTROLES ESTANDARIZADOS, SE INCLUYE DENTRO DEL SUBPROCESO DE TIC</t>
        </r>
      </text>
    </comment>
    <comment ref="K268" authorId="0" shapeId="0" xr:uid="{8684C787-289D-4574-9046-5552F7C38465}">
      <text>
        <r>
          <rPr>
            <b/>
            <sz val="9"/>
            <color indexed="81"/>
            <rFont val="Tahoma"/>
            <family val="2"/>
          </rPr>
          <t>PRESUPUESTO</t>
        </r>
        <r>
          <rPr>
            <sz val="9"/>
            <color indexed="81"/>
            <rFont val="Tahoma"/>
            <family val="2"/>
          </rPr>
          <t xml:space="preserve">
</t>
        </r>
      </text>
    </comment>
    <comment ref="O268" authorId="1" shapeId="0" xr:uid="{7EA40375-72F5-4E9C-A5BA-8B50D644E9C1}">
      <text>
        <r>
          <rPr>
            <b/>
            <sz val="9"/>
            <color indexed="81"/>
            <rFont val="Tahoma"/>
            <family val="2"/>
          </rPr>
          <t>Silvana Molinares:</t>
        </r>
        <r>
          <rPr>
            <sz val="9"/>
            <color indexed="81"/>
            <rFont val="Tahoma"/>
            <family val="2"/>
          </rPr>
          <t xml:space="preserve">
numero de CDP 513 Y RP 513, REALIZADOS DE 1 DE ENERO A 31 DE AGOSTO DE 2026
</t>
        </r>
      </text>
    </comment>
    <comment ref="K274" authorId="0" shapeId="0" xr:uid="{06948B27-9ECD-4476-ABDA-C35F7B41A306}">
      <text>
        <r>
          <rPr>
            <b/>
            <sz val="9"/>
            <color indexed="81"/>
            <rFont val="Tahoma"/>
            <family val="2"/>
          </rPr>
          <t>PRESUPUESTO</t>
        </r>
        <r>
          <rPr>
            <sz val="9"/>
            <color indexed="81"/>
            <rFont val="Tahoma"/>
            <family val="2"/>
          </rPr>
          <t xml:space="preserve">
</t>
        </r>
      </text>
    </comment>
    <comment ref="K280" authorId="0" shapeId="0" xr:uid="{72B264C9-DAAC-459F-B425-9D6054543736}">
      <text>
        <r>
          <rPr>
            <b/>
            <sz val="9"/>
            <color indexed="81"/>
            <rFont val="Tahoma"/>
            <family val="2"/>
          </rPr>
          <t xml:space="preserve">TESORERIA
</t>
        </r>
        <r>
          <rPr>
            <sz val="9"/>
            <color indexed="81"/>
            <rFont val="Tahoma"/>
            <family val="2"/>
          </rPr>
          <t xml:space="preserve">
</t>
        </r>
      </text>
    </comment>
    <comment ref="K286" authorId="0" shapeId="0" xr:uid="{004E0251-3D68-4F03-8C65-A674EA6CA841}">
      <text>
        <r>
          <rPr>
            <b/>
            <sz val="9"/>
            <color indexed="81"/>
            <rFont val="Tahoma"/>
            <family val="2"/>
          </rPr>
          <t xml:space="preserve">TESORERIA
</t>
        </r>
      </text>
    </comment>
    <comment ref="K292" authorId="0" shapeId="0" xr:uid="{89C7F186-A88A-4815-B7A5-D1C69B7CA608}">
      <text>
        <r>
          <rPr>
            <b/>
            <sz val="9"/>
            <color indexed="81"/>
            <rFont val="Tahoma"/>
            <family val="2"/>
          </rPr>
          <t>TESORERIA</t>
        </r>
        <r>
          <rPr>
            <sz val="9"/>
            <color indexed="81"/>
            <rFont val="Tahoma"/>
            <family val="2"/>
          </rPr>
          <t xml:space="preserve">
</t>
        </r>
      </text>
    </comment>
    <comment ref="K298" authorId="0" shapeId="0" xr:uid="{C33FA9ED-43AE-4B84-9CB9-477AEE91BAB6}">
      <text>
        <r>
          <rPr>
            <b/>
            <sz val="9"/>
            <color indexed="81"/>
            <rFont val="Tahoma"/>
            <family val="2"/>
          </rPr>
          <t xml:space="preserve">CONTABILIDAD
</t>
        </r>
      </text>
    </comment>
    <comment ref="K304" authorId="0" shapeId="0" xr:uid="{FCAD8C10-05C9-41A0-8E12-47DD7C44DC18}">
      <text>
        <r>
          <rPr>
            <b/>
            <sz val="9"/>
            <color indexed="81"/>
            <rFont val="Tahoma"/>
            <family val="2"/>
          </rPr>
          <t>CONTABILIDAD</t>
        </r>
      </text>
    </comment>
    <comment ref="K310" authorId="0" shapeId="0" xr:uid="{3894921D-B35D-4174-9A1F-2EEA916FA0BC}">
      <text>
        <r>
          <rPr>
            <b/>
            <sz val="9"/>
            <color indexed="81"/>
            <rFont val="Tahoma"/>
            <family val="2"/>
          </rPr>
          <t>CONTABILIDAD</t>
        </r>
        <r>
          <rPr>
            <sz val="9"/>
            <color indexed="81"/>
            <rFont val="Tahoma"/>
            <family val="2"/>
          </rPr>
          <t xml:space="preserve">
</t>
        </r>
      </text>
    </comment>
    <comment ref="K316" authorId="0" shapeId="0" xr:uid="{AA53F313-BBB7-4729-B064-14322476E467}">
      <text>
        <r>
          <rPr>
            <b/>
            <sz val="9"/>
            <color indexed="81"/>
            <rFont val="Tahoma"/>
            <family val="2"/>
          </rPr>
          <t>CONTABILIDAD</t>
        </r>
        <r>
          <rPr>
            <sz val="9"/>
            <color indexed="81"/>
            <rFont val="Tahoma"/>
            <family val="2"/>
          </rPr>
          <t xml:space="preserve">
</t>
        </r>
      </text>
    </comment>
    <comment ref="K322" authorId="0" shapeId="0" xr:uid="{549AA606-727C-4AA1-83F5-FCEB8853F484}">
      <text>
        <r>
          <rPr>
            <b/>
            <sz val="9"/>
            <color indexed="81"/>
            <rFont val="Tahoma"/>
            <family val="2"/>
          </rPr>
          <t>CONTABILIDAD</t>
        </r>
        <r>
          <rPr>
            <sz val="9"/>
            <color indexed="81"/>
            <rFont val="Tahoma"/>
            <family val="2"/>
          </rPr>
          <t xml:space="preserve">
</t>
        </r>
      </text>
    </comment>
    <comment ref="K328" authorId="0" shapeId="0" xr:uid="{00AC70D3-C838-4238-9305-C305232E3592}">
      <text>
        <r>
          <rPr>
            <b/>
            <sz val="9"/>
            <color indexed="81"/>
            <rFont val="Tahoma"/>
            <family val="2"/>
          </rPr>
          <t>CONTABILIDAD</t>
        </r>
        <r>
          <rPr>
            <sz val="9"/>
            <color indexed="81"/>
            <rFont val="Tahoma"/>
            <family val="2"/>
          </rPr>
          <t xml:space="preserve">
</t>
        </r>
      </text>
    </comment>
    <comment ref="O352" authorId="1" shapeId="0" xr:uid="{6257BED0-86D3-4FE2-B9CC-5462C5236B31}">
      <text>
        <r>
          <rPr>
            <b/>
            <sz val="9"/>
            <color indexed="81"/>
            <rFont val="Tahoma"/>
            <family val="2"/>
          </rPr>
          <t>Silvana Molinares:</t>
        </r>
        <r>
          <rPr>
            <sz val="9"/>
            <color indexed="81"/>
            <rFont val="Tahoma"/>
            <family val="2"/>
          </rPr>
          <t xml:space="preserve">
numero de tramites de vehiculos automotores de enero a abril</t>
        </r>
      </text>
    </comment>
    <comment ref="W352" authorId="0" shapeId="0" xr:uid="{0F22CD30-5F81-466D-9289-0C465BC80930}">
      <text>
        <r>
          <rPr>
            <b/>
            <sz val="9"/>
            <color indexed="81"/>
            <rFont val="Tahoma"/>
            <family val="2"/>
          </rPr>
          <t>el control se encuentra documentado en el procedimiento de inducción y reinducción del proceso de talento humano.</t>
        </r>
      </text>
    </comment>
    <comment ref="W358" authorId="0" shapeId="0" xr:uid="{0EBD5413-3850-4710-B37C-02274311307D}">
      <text>
        <r>
          <rPr>
            <b/>
            <sz val="9"/>
            <color indexed="81"/>
            <rFont val="Tahoma"/>
            <family val="2"/>
          </rPr>
          <t>Maida Pajaro:</t>
        </r>
        <r>
          <rPr>
            <sz val="9"/>
            <color indexed="81"/>
            <rFont val="Tahoma"/>
            <family val="2"/>
          </rPr>
          <t xml:space="preserve">
FORMATRO SOLO APLICA PARA SOLUCIONES DE TEMAS INMEDIATOS, LO QUE TRATA DE VAHÍCULOS DE CARGA SE TRATARÁN DE ACUERDO A LA RESOLUCIÓN 20203040006765 DEL 23 DE JULIO DE 2020
</t>
        </r>
      </text>
    </comment>
    <comment ref="O364" authorId="1" shapeId="0" xr:uid="{FC891D8D-6B0C-48F7-B5FB-3D823F10F747}">
      <text>
        <r>
          <rPr>
            <b/>
            <sz val="9"/>
            <color indexed="81"/>
            <rFont val="Tahoma"/>
            <family val="2"/>
          </rPr>
          <t>Silvana Molinares:</t>
        </r>
        <r>
          <rPr>
            <sz val="9"/>
            <color indexed="81"/>
            <rFont val="Tahoma"/>
            <family val="2"/>
          </rPr>
          <t xml:space="preserve">
Numero de veces que se solicito el tramite de historiales de enero a abril 2024</t>
        </r>
      </text>
    </comment>
    <comment ref="O370" authorId="1" shapeId="0" xr:uid="{BE8D972D-5D37-4F93-94DC-F4AEFC0B4570}">
      <text>
        <r>
          <rPr>
            <b/>
            <sz val="9"/>
            <color indexed="81"/>
            <rFont val="Tahoma"/>
            <family val="2"/>
          </rPr>
          <t>Silvana Molinares:</t>
        </r>
        <r>
          <rPr>
            <sz val="9"/>
            <color indexed="81"/>
            <rFont val="Tahoma"/>
            <family val="2"/>
          </rPr>
          <t xml:space="preserve">
Numero de licencias de transito y de conduccion expedidas de enero a abril</t>
        </r>
      </text>
    </comment>
    <comment ref="W373" authorId="0" shapeId="0" xr:uid="{3D4C2504-0A37-4E92-B4D4-353A44BDFB8B}">
      <text>
        <r>
          <rPr>
            <b/>
            <sz val="9"/>
            <color indexed="81"/>
            <rFont val="Tahoma"/>
            <family val="2"/>
          </rPr>
          <t>documentado en el procedimiento de mantenimiento</t>
        </r>
        <r>
          <rPr>
            <sz val="9"/>
            <color indexed="81"/>
            <rFont val="Tahoma"/>
            <family val="2"/>
          </rPr>
          <t xml:space="preserve">
</t>
        </r>
      </text>
    </comment>
    <comment ref="O463" authorId="1" shapeId="0" xr:uid="{2191036B-54CB-4140-9B90-9E2506D22911}">
      <text>
        <r>
          <rPr>
            <b/>
            <sz val="9"/>
            <color indexed="81"/>
            <rFont val="Tahoma"/>
            <family val="2"/>
          </rPr>
          <t>Silvana Molinares:</t>
        </r>
        <r>
          <rPr>
            <sz val="9"/>
            <color indexed="81"/>
            <rFont val="Tahoma"/>
            <family val="2"/>
          </rPr>
          <t xml:space="preserve">
No se han hecho cobros coativos este ano</t>
        </r>
      </text>
    </comment>
    <comment ref="O469" authorId="1" shapeId="0" xr:uid="{DDA85A7F-F7E3-4D53-837E-2D578B30EE5E}">
      <text>
        <r>
          <rPr>
            <b/>
            <sz val="9"/>
            <color indexed="81"/>
            <rFont val="Tahoma"/>
            <family val="2"/>
          </rPr>
          <t>Silvana Molinares:</t>
        </r>
        <r>
          <rPr>
            <sz val="9"/>
            <color indexed="81"/>
            <rFont val="Tahoma"/>
            <family val="2"/>
          </rPr>
          <t xml:space="preserve">
Numero de tutelas de enero a abril 2024</t>
        </r>
      </text>
    </comment>
    <comment ref="O475" authorId="1" shapeId="0" xr:uid="{B6C56B35-13B5-4CD2-8726-7F152874BC94}">
      <text>
        <r>
          <rPr>
            <b/>
            <sz val="9"/>
            <color indexed="81"/>
            <rFont val="Tahoma"/>
            <family val="2"/>
          </rPr>
          <t>Silvana Molinares:</t>
        </r>
        <r>
          <rPr>
            <sz val="9"/>
            <color indexed="81"/>
            <rFont val="Tahoma"/>
            <family val="2"/>
          </rPr>
          <t xml:space="preserve">
Numero de PQR de enero a abril</t>
        </r>
      </text>
    </comment>
    <comment ref="AY493" authorId="0" shapeId="0" xr:uid="{1D3C6FCE-82A2-4E35-851E-1B64BCD17200}">
      <text>
        <r>
          <rPr>
            <b/>
            <sz val="9"/>
            <color indexed="81"/>
            <rFont val="Tahoma"/>
            <family val="2"/>
          </rPr>
          <t>Maida Pajaro:</t>
        </r>
        <r>
          <rPr>
            <sz val="9"/>
            <color indexed="81"/>
            <rFont val="Tahoma"/>
            <family val="2"/>
          </rPr>
          <t xml:space="preserve">
Para el día martes se entregarán los reportes de los indicadores</t>
        </r>
      </text>
    </comment>
    <comment ref="K529" authorId="1" shapeId="0" xr:uid="{9DA9E73F-57E0-4FF8-BCCC-DF5261B68512}">
      <text>
        <r>
          <rPr>
            <b/>
            <sz val="9"/>
            <color indexed="81"/>
            <rFont val="Tahoma"/>
            <family val="2"/>
          </rPr>
          <t>Silvana Molinares:</t>
        </r>
        <r>
          <rPr>
            <sz val="9"/>
            <color indexed="81"/>
            <rFont val="Tahoma"/>
            <family val="2"/>
          </rPr>
          <t xml:space="preserve">
Riesgo eliminado por ser trasversal de TIC</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<sst xmlns="http://schemas.openxmlformats.org/spreadsheetml/2006/main" count="3764" uniqueCount="964">
  <si>
    <t>Referencia</t>
  </si>
  <si>
    <t>tipologia del riesgo</t>
  </si>
  <si>
    <t>clasificación del riesgo</t>
  </si>
  <si>
    <t>Activo de información</t>
  </si>
  <si>
    <t>Frecuencia con la que se realiza la actividad</t>
  </si>
  <si>
    <t>Probabilidad inherente</t>
  </si>
  <si>
    <t>%</t>
  </si>
  <si>
    <t>Criterios de impacto</t>
  </si>
  <si>
    <t>Impacto inherente</t>
  </si>
  <si>
    <t>Zona de riesgo inherente</t>
  </si>
  <si>
    <t>N° control</t>
  </si>
  <si>
    <t>Descripción del control</t>
  </si>
  <si>
    <t>Afectación</t>
  </si>
  <si>
    <t>tipo</t>
  </si>
  <si>
    <t>Implementación</t>
  </si>
  <si>
    <t>Calificación</t>
  </si>
  <si>
    <t>Documentación</t>
  </si>
  <si>
    <t>Frecuencia</t>
  </si>
  <si>
    <t>Evidencia</t>
  </si>
  <si>
    <t>Probabilidad residual</t>
  </si>
  <si>
    <t>Impacto residual</t>
  </si>
  <si>
    <t>Zona de riesgo Final</t>
  </si>
  <si>
    <t>Tratamiento</t>
  </si>
  <si>
    <t>Responsable</t>
  </si>
  <si>
    <t>Fecha de implementación</t>
  </si>
  <si>
    <t>Seguimientos realizados</t>
  </si>
  <si>
    <t>Estado</t>
  </si>
  <si>
    <t>Indicador</t>
  </si>
  <si>
    <t>Desempeño del control</t>
  </si>
  <si>
    <t>Gestión</t>
  </si>
  <si>
    <t>Corrupción</t>
  </si>
  <si>
    <t>Seguridad de la información</t>
  </si>
  <si>
    <t xml:space="preserve">Ejecución y Administración de Procesos     </t>
  </si>
  <si>
    <t>Fraude externo</t>
  </si>
  <si>
    <t>Fraude interno</t>
  </si>
  <si>
    <t>Fallas tecnológicas</t>
  </si>
  <si>
    <t>Relaciones laborales Usuarios, productos y prácticas</t>
  </si>
  <si>
    <t>Daños a activos fijos</t>
  </si>
  <si>
    <t>GESTIÓN Y SEGURIDAD DE LA INFORMACIÓN</t>
  </si>
  <si>
    <t>Afectación Económica (o presupuestal)</t>
  </si>
  <si>
    <t xml:space="preserve">Afectación menor a 10 SMLMV </t>
  </si>
  <si>
    <t xml:space="preserve">Entre 10 y 50 SMLMV </t>
  </si>
  <si>
    <t xml:space="preserve">Entre 50 y 100 SMLMV </t>
  </si>
  <si>
    <t xml:space="preserve">Entre 100 y 500 SMLMV </t>
  </si>
  <si>
    <t xml:space="preserve">Mayor a 500 SMLMV </t>
  </si>
  <si>
    <t>Pérdida Reputacional</t>
  </si>
  <si>
    <t>El riesgo afecta la imagen de alguna área de la organización</t>
  </si>
  <si>
    <t>El riesgo afecta la imagen de la entidad internamente, de conocimiento general, nivel interno, de junta dircetiva y accionistas y/o de provedores</t>
  </si>
  <si>
    <t>El riesgo afecta la imagen de la entidad con algunos usuarios de relevancia frente al logro de los objetivos</t>
  </si>
  <si>
    <t>El riesgo afecta la imagen de de la entidad con efecto publicitario sostenido a nivel de sector administrativo, nivel departamental o municipal</t>
  </si>
  <si>
    <t>El riesgo afecta la imagen de la entidad a nivel nacional, con efecto publicitarios sostenible a nivel país</t>
  </si>
  <si>
    <t>Preventivo</t>
  </si>
  <si>
    <t>Detectivo</t>
  </si>
  <si>
    <t>Correctivo</t>
  </si>
  <si>
    <t>Probabilidad</t>
  </si>
  <si>
    <t>Impacto</t>
  </si>
  <si>
    <t>Automático</t>
  </si>
  <si>
    <t>Manual</t>
  </si>
  <si>
    <t>Documentado</t>
  </si>
  <si>
    <t>Sin documentar</t>
  </si>
  <si>
    <t>Contínua</t>
  </si>
  <si>
    <t>Aleatoria</t>
  </si>
  <si>
    <t>Con registro</t>
  </si>
  <si>
    <t>Sin registro</t>
  </si>
  <si>
    <t>Aceptar</t>
  </si>
  <si>
    <t>Evitar</t>
  </si>
  <si>
    <t>Reducir (Compartir)</t>
  </si>
  <si>
    <t>Reducir (Mitigar)</t>
  </si>
  <si>
    <t>Finalizado</t>
  </si>
  <si>
    <t>En curso</t>
  </si>
  <si>
    <t>Reputacional</t>
  </si>
  <si>
    <t>Económico</t>
  </si>
  <si>
    <t>Reputacional y económico</t>
  </si>
  <si>
    <t>Causa inmediata</t>
  </si>
  <si>
    <t>Causa raíz</t>
  </si>
  <si>
    <t>Fecha de seguimiento 
Inicio/Fin</t>
  </si>
  <si>
    <t>Plan de acción</t>
  </si>
  <si>
    <t>Proceso:</t>
  </si>
  <si>
    <t>Objetivo:</t>
  </si>
  <si>
    <t>Alcance:</t>
  </si>
  <si>
    <t>Identificación del riesgo</t>
  </si>
  <si>
    <t>Análisis del riesgo inherente</t>
  </si>
  <si>
    <t>Evaluación del riesgo - Valoración de los controles</t>
  </si>
  <si>
    <t>Evaluación del riesgo - Nivel del riesgo residual</t>
  </si>
  <si>
    <t>Plan de Acción</t>
  </si>
  <si>
    <t>% Impacto Residual Final</t>
  </si>
  <si>
    <t>% Probabilidad Residual Final</t>
  </si>
  <si>
    <t>Asignado / NO asignado</t>
  </si>
  <si>
    <t>Adecuado / Inadecuado</t>
  </si>
  <si>
    <t>Oportuna / Inoportuna</t>
  </si>
  <si>
    <t>Prevenir / Detectar / No es control</t>
  </si>
  <si>
    <t>Confiable / No confiable</t>
  </si>
  <si>
    <t>Se investigan oportunamente / No se investigan oportunamente</t>
  </si>
  <si>
    <t>Completa / Incompleta / No existe</t>
  </si>
  <si>
    <t>El evento podrá ocurrir en algún momento.Al menos una vez en los últimos 2 años</t>
  </si>
  <si>
    <t>Asignado</t>
  </si>
  <si>
    <t>Adecuado</t>
  </si>
  <si>
    <t>Oportuna</t>
  </si>
  <si>
    <t>Prevenir</t>
  </si>
  <si>
    <t>Confiable</t>
  </si>
  <si>
    <t>Se investigan oportunamente</t>
  </si>
  <si>
    <t>Completa</t>
  </si>
  <si>
    <t>Fuerte</t>
  </si>
  <si>
    <t>Directamente</t>
  </si>
  <si>
    <t>Indirectamente</t>
  </si>
  <si>
    <t>Entre 12 y 19 criterios para calificar el impacto son afirmativos. Genera un impacto catastrófico</t>
  </si>
  <si>
    <t>No aplica</t>
  </si>
  <si>
    <t>PROBABILIDAD</t>
  </si>
  <si>
    <t>FRECUENCIA</t>
  </si>
  <si>
    <t>IMPACTO</t>
  </si>
  <si>
    <t>RESPUESTA IMPACTO</t>
  </si>
  <si>
    <t>Casi seguro</t>
  </si>
  <si>
    <t xml:space="preserve">Se espera que el evento ocurra en la mayoría de las circunstancias. Más de 1 vez al año
</t>
  </si>
  <si>
    <t>SI</t>
  </si>
  <si>
    <t>Probable</t>
  </si>
  <si>
    <t xml:space="preserve">Es viable que el evento ocurra en la mayoría de las circunstancias. Al menos una vez en el año
</t>
  </si>
  <si>
    <t>NO</t>
  </si>
  <si>
    <t>Posible</t>
  </si>
  <si>
    <t>Improbable</t>
  </si>
  <si>
    <t>El evento puede ocurrir en algún momento. Al menos una vez en los últimos 5 años</t>
  </si>
  <si>
    <t>Rara vez</t>
  </si>
  <si>
    <t>El evento puede ocurrir solo en circunstancias excepcionales (poco comunes o anormales)No se ha presentado en los últimos 5 años</t>
  </si>
  <si>
    <t>¿Afectar al grupo de funcionarios del proceso?</t>
  </si>
  <si>
    <t>¿Afectar el cumplimiento de metas y objetivos de la dependencia?</t>
  </si>
  <si>
    <t>¿Afectar el cumplimiento de misión de la entidad?</t>
  </si>
  <si>
    <t>¿Afectar el cumplimiento de la misión del sector al que pertenece la entidad?</t>
  </si>
  <si>
    <t>¿Generar pérdida de confianza de la entidad, afectando su reputación?</t>
  </si>
  <si>
    <t>¿Generar pérdida de recursos económicos?</t>
  </si>
  <si>
    <t>¿Afectar la generación de los productos o la prestación de servicios?</t>
  </si>
  <si>
    <t>¿Dar lugar al detrimento de calidad de vida de la comunidad por la pérdida del bien, servicios o recursos públicos?</t>
  </si>
  <si>
    <t>¿Generar pérdida de información de la entidad?</t>
  </si>
  <si>
    <t>¿Generar intervención de los órganos de control, de la Fiscalía u otro ente?</t>
  </si>
  <si>
    <t>¿Dar lugar a procesos sancionatorios?</t>
  </si>
  <si>
    <t>¿Dar lugar a procesos disciplinarios?</t>
  </si>
  <si>
    <t>¿Dar lugar a procesos fiscales?</t>
  </si>
  <si>
    <t>¿Dar lugar a procesos penales?</t>
  </si>
  <si>
    <t>¿Generar pérdida de credibilidad del sector?</t>
  </si>
  <si>
    <t>¿Ocasionar lesiones físicas o pérdida de vidas humanas?</t>
  </si>
  <si>
    <t>¿Afectar la imagen regional?</t>
  </si>
  <si>
    <t>¿Afectar la imagen nacional?</t>
  </si>
  <si>
    <t>¿Generar daño ambiental?</t>
  </si>
  <si>
    <t>CRITERIOS DE DISEÑO</t>
  </si>
  <si>
    <t>CRITERIOS DE EJECUCIÓN</t>
  </si>
  <si>
    <t>cantidad de controles</t>
  </si>
  <si>
    <t>Controles ayudan a disminuir probabilidad</t>
  </si>
  <si>
    <t>Controles ayudan a disminuir impacto</t>
  </si>
  <si>
    <t>Moderado</t>
  </si>
  <si>
    <t>No asignado</t>
  </si>
  <si>
    <t>Inadecuado</t>
  </si>
  <si>
    <t>Inoportuno</t>
  </si>
  <si>
    <t>Detectar</t>
  </si>
  <si>
    <t>No confiable</t>
  </si>
  <si>
    <t>No se investigan oportunamente</t>
  </si>
  <si>
    <t>Incompleta</t>
  </si>
  <si>
    <t>Débil</t>
  </si>
  <si>
    <t>No disminuye</t>
  </si>
  <si>
    <t>No es un control</t>
  </si>
  <si>
    <t>No existe</t>
  </si>
  <si>
    <t>Nota: Llenar para establecer el impacto inherente</t>
  </si>
  <si>
    <t>Según el seguimiento</t>
  </si>
  <si>
    <t>Fiscales</t>
  </si>
  <si>
    <t>Contables</t>
  </si>
  <si>
    <t>Seguridad digital</t>
  </si>
  <si>
    <t>n/a</t>
  </si>
  <si>
    <t>Leve</t>
  </si>
  <si>
    <t>Menor</t>
  </si>
  <si>
    <t>Mayor</t>
  </si>
  <si>
    <t>Catastrófico</t>
  </si>
  <si>
    <t>Muy Alta</t>
  </si>
  <si>
    <t>Alto</t>
  </si>
  <si>
    <t>Extremo</t>
  </si>
  <si>
    <t>Alta</t>
  </si>
  <si>
    <t>Media</t>
  </si>
  <si>
    <t>Baja</t>
  </si>
  <si>
    <t>Bajo</t>
  </si>
  <si>
    <t>Muy Baja</t>
  </si>
  <si>
    <t>Posibilidad de afectación económica y reputacional por sanciones disciplinarias e investigaciones por parte de los organismos de control debido a la emisión de políticas institucionales sin los requerimientos de ley.</t>
  </si>
  <si>
    <t>Gestión Gerencial</t>
  </si>
  <si>
    <t>Posibilidad de pérdida de confianza de la comunidad hacia las actuaciones públicas debido a la omisión de actividades de revisión, verificación, comparación, en los procedimientos establecidos para la formulación, control y seguimiento de los planes, programas y proyectos institucionales con el fin de obtener un beneficio propio o particular.</t>
  </si>
  <si>
    <t xml:space="preserve">La Alta Dirección verifica las competencias, la misión institucional, estudios sectoriales y lineas de acción de las inversiones para no incurrir en un objeto que se salga de las funciones como organismo de tránsito con el fin de determinar el plan estratégico y su alcance dejando como evidencia el plan de acción, presupuesto aprobado y acta de autorización de junta </t>
  </si>
  <si>
    <t>La subdirección adminsitrativa y financiera y el profesional de contratación verifican que las políticas a implementar estén alineadas con las inversiones aprobadas en el presupuesto y la normatividad vigente</t>
  </si>
  <si>
    <t>La junta directiva aprueba las políticas institucionales con las cuales se emitirán las líneas estratégicas y operativas dejando con evidencia actas de juntas directiva</t>
  </si>
  <si>
    <t xml:space="preserve">El Director del ITA verifica las competencias, la misión institucional, estudios sectoriales y lineas de acción de las inversiones para no incurrir en un objeto que se salga de las funciones como organismo de tránsito con el fin de determinar el plan estratégico y su alcance dejando como evidencia el plan de acción, presupuesto aprobado y acta de autorización de junta </t>
  </si>
  <si>
    <t>El profesional especializado de planeación realiza seguimiento trimestral al cumplimiento de los planes de acción de cada área, incluyendo cumplimiento de metas  y  la  ejecución  de  los  recursos presupuestados, controla el nivel de cumplimiento de las metas establecidas en los planes de acción dejando como evidencia informe de cumplimiento de los planes de acción presentado a la Alta Dirección</t>
  </si>
  <si>
    <t>El Director del ITA somete a la aprobación de la Junta Directiva  el presupuesto con base en los recaudos proyectados, los rubros afectados y la ejecución presupuestal</t>
  </si>
  <si>
    <t>Publicar los informes de resultado y los documentos anexos al cumplimiento de rendición de cuentas de manera continua en la pagína web de la entidad, dirigida a toda la ciudadania.</t>
  </si>
  <si>
    <t>Polìticas institucionales llevadas a cabo dentro del los requisitos</t>
  </si>
  <si>
    <t>emisión de políticas institucionales sin los requerimientos de ley.</t>
  </si>
  <si>
    <t xml:space="preserve">sanciones disciplinarias e investigaciones por parte de los organismos de control </t>
  </si>
  <si>
    <t xml:space="preserve"> incumplimiento del plan estratégico institucional (Plataforma estratégica: misión, visión, principios, valores, objetivos estratégicos, objetivos institucionales y metas ) y el presupuesto para su consecución</t>
  </si>
  <si>
    <t>investigación disciplinaria de entes de control y aumento de quejas y reclamos de los grupos de valor</t>
  </si>
  <si>
    <t xml:space="preserve">realización de la rendición de cuentas fuera los lineamientos del Manual único de Rendición de cuentas y acciones relacionadas en el componente 3 del PAAC. </t>
  </si>
  <si>
    <t>Procedimiento o documento asociado</t>
  </si>
  <si>
    <t>PROCEDIMIENTO PARA LA PLANEACCIÓN ESTRATEGICA</t>
  </si>
  <si>
    <t>PROCEDIMIENTO DOCUMENTACIÓN Y REVISIÓN DE PLANES DE ACCIÓN
Manual único de Rendición de cuenta</t>
  </si>
  <si>
    <t>Planeación</t>
  </si>
  <si>
    <t>acciones disciplinarias</t>
  </si>
  <si>
    <t xml:space="preserve"> incumplimiento de las disposiciones de elaboración y publicación de políticas derivadas del Modelo Integrado de Planeación y Gestión.</t>
  </si>
  <si>
    <t>El jefe de la oficina asesora de planeación realiza verificación de los requerimientos para medición del índice de desempeño institucional contenidos en la herramienta del FURAG dejando como evidencia correos electrónicos enviados de solicitud de información de cada líder de política y certificación de diligenciamiento FURAG</t>
  </si>
  <si>
    <t>Nivel de avance del IDI</t>
  </si>
  <si>
    <t xml:space="preserve"> posibles investigación de los entes de control </t>
  </si>
  <si>
    <t xml:space="preserve"> formulación y ejecución de los planes, programas o proyectos institucionales del ITA, fuera de lo establecido en el plan de desarrollo departamental desatendiendo las necesidades reales de la entidad, la misionalidad y la consecución de los objetivos estratégicos del ITA, por demoras en la entrega de la información por parte de los líderes de procesos y dificultades o fallas en la planeación estratégica que orienten y brinden un marco de referencia claro a seguir, en el desarrollo de las actividades, operaciones y/u objetivos.</t>
  </si>
  <si>
    <t xml:space="preserve">Porcentaje de cumplimiento de metas institucionales.
Alineación de metas institucionales con las metas departamentales
</t>
  </si>
  <si>
    <t>El jefe de planeación realiza visitas de seguimiento a los planes de acción de cada proceso trimestralmente verificando que las actividades se hayan realizado de acuerdo a lo planificado,  dejando como evidencia informe de seguimiento al plan operativo y al Plan Integrado de Acción.</t>
  </si>
  <si>
    <t>sanciones disciplinarias, legales, penales y fiscales</t>
  </si>
  <si>
    <t xml:space="preserve"> materialización de los riesgos institucionales por el no monitoreo de los controles establecidos.</t>
  </si>
  <si>
    <t>Desempeño del control
# eventos /frecuencia del riesgo</t>
  </si>
  <si>
    <t>peticiones de usuarios</t>
  </si>
  <si>
    <t>información desactualizada de los trámites del SUIT</t>
  </si>
  <si>
    <t>Posibilidad de afectación reputacional por peticiones de usuarios debido a información desactualizada de los trámites del SUIT</t>
  </si>
  <si>
    <t>El jefe de la oficina de planeanción verifica la identificación, priorización y racionalización de trámites con el fin de que estén actualizados de acuerdo a la resolución de las tarifas que se expide para cada vigencia así como la de los requisitos legales establecidos para cada trámite 12379 de 2012 dejando como evidencia trámites actualizados en SUIT.</t>
  </si>
  <si>
    <t>Cargue de tramites en SUIT
Numero de tramites actualizados/Total de tramites inscritos en el SUIT</t>
  </si>
  <si>
    <t>pérdida de credibilidad de la Entidad hacia los grupos de valor, Fuga de conocimiento estratégico en los grupos de valor y desaprovechamiento de la producción intelectual y material</t>
  </si>
  <si>
    <t>uso inapropiado de las herramientas para la gestión del conocimiento</t>
  </si>
  <si>
    <t>Posibilidad de afectación reputacional por pérdida de credibilidad de la Entidad hacia los grupos de valor, Fuga de conocimiento estratégico en los grupos de valor y desaprovechamiento de la producción intelectual y material debido al uso inapropiado de las herramientas para la gestión del conocimiento</t>
  </si>
  <si>
    <t>Porcentaje de implementación del Plan de acción de la gestión del conocimiento</t>
  </si>
  <si>
    <t>sanciones disciplinarias, penales, fiscales</t>
  </si>
  <si>
    <t>incumplimientos en términos de ley para publicar planes, proyectos e informes insitucionales a entes de control.</t>
  </si>
  <si>
    <t>El jefe de la oficina asesora de planeación realiza revisión de los documentos a publicar en el sitio web de acuerdo a los plazos de cada plan, si no se encuentran todos los documentos que por ley se deben publicar, se envía correo electrónico al responsable.</t>
  </si>
  <si>
    <t>Porcentaje de documentos publicados
Numero de documentos publicados/Total de documentos a publicar*100</t>
  </si>
  <si>
    <t>Reeducación al conductor</t>
  </si>
  <si>
    <t>pérdida de confianza por parte de la ciudadanía</t>
  </si>
  <si>
    <t>Prestación del servicio de cursos sobre normas de tránsito sin el cumplimiento de los requisitos legales y lineamientos internos y externos.</t>
  </si>
  <si>
    <t>Posibilidad de afectación reputacional por pérdida de confianza por parte de la ciudadanía,  debido a la  Prestación del servicio de cursos sobre normas de tránsito sin el cumplimiento de los requisitos legales y lineamientos internos y externos.</t>
  </si>
  <si>
    <t>PROCEDIMIENTO PLANIFICACIÓN Y DESARROLLO DEL CURSO EN NORMAS DE TRÁNSITO</t>
  </si>
  <si>
    <t>El instructor verifica trimestralmente los requisitos legales y normativos frente a las necesidades de los usuarios, a través del seguimiento de los lineamientos establecidos en el procedimiento planificación y desarrollo de cursos en normas de tránsito, dejando como registro acta de actualización.</t>
  </si>
  <si>
    <t>Cantidad de cursos desarroladosde acuerdo a los lineamientos de tránsito establecido</t>
  </si>
  <si>
    <t>El instructor  analiza trimestralmente las técnicas didácticas o estrategias pedagógicas utilizadas durante los cursos pedagógicos por infracción a las normas de tránsito a través del seguimiento de los lineamientos establecidos en el procedimiento de planificación y desarrollo de cursos en normas de tránsito y la escuela de seguridad vial de la Agencia Nacional de Seguridad vial, dejando como registro las actas de seguimiento.</t>
  </si>
  <si>
    <t>El instructor realiza informe mensual de las infracciones más frecuentes y la infracción reincidente más frecuente dejando como evidencia el informe enviado al subdirector de seguridad vial.</t>
  </si>
  <si>
    <t>Gestión de recursos e infraestructura - subproceso Administrativo</t>
  </si>
  <si>
    <t>reprocesos, quejas de los usuarios y funcionarios de la entidad</t>
  </si>
  <si>
    <t>no disponibilidad de los insumos por no solicitud de los insumos al proveedor del servicio o que el proveedor no tenga disponibles los insumos solicitados.</t>
  </si>
  <si>
    <t>Posibilidad de afectación reputacional por reprocesos, quejas de los usuarios y funcionarios de la entidad debido a la no disponibilidad de los insumos por no solicitud de los insumos al proveedor del servicio o que el proveedor no tenga disponibles los insumos solicitados.</t>
  </si>
  <si>
    <t>PROCEDIMIENTO ENTRADA DE ELEMENTOS DE CONSUMO Y DEVOLUTIVOS AL ALMACÉN</t>
  </si>
  <si>
    <t>El auxiliar administrativo efectua mensualmente la actualizacion de las entradas y salidas de almacén tanto física como sistemáticamente, dejando como evidencia los soportes automáticos de los insumos generados por SIIAFE y el formato de solicitud y entrega diligenciado y firmado</t>
  </si>
  <si>
    <t>Solicitudes de insumos atendidos
Elementos efectivamente entregados/Elementos solicitados</t>
  </si>
  <si>
    <t>El auxiliar administrativo realiza verificación de inventario de insumos del instituto a comienzo del año y realiza la proyección de consumo mensual para la vigencia, teniendo en cuenta el consumo histórico.</t>
  </si>
  <si>
    <t>detrimento patrimonial lo que llevaría a sanciones fiscales por deterioro del inventario físico</t>
  </si>
  <si>
    <t>no realización de mantenimientos preventivos y correctivos establecidos en el plan de mantenimiento de la entidad.</t>
  </si>
  <si>
    <t>Posibilidad de afectación reputacional y económico a causa del detrimento patrimonial lo que llevaría a sanciones fiscales por deterioro del inventario físico debido la no realización de mantenimientos preventivos y correctivos establecidos en el plan de mantenimiento de la entidad.</t>
  </si>
  <si>
    <t>Plan de Mantenimiento Preventivo Anual</t>
  </si>
  <si>
    <t>El Subdirector Administrativo y financiero deberá  justificar la necesidad de contratar lo suscrito en el plan de mantenimiento anual de la entidad, de acuerdo a cada  tipo de mantenimiento o servicio requerido.</t>
  </si>
  <si>
    <t>disminución o pérdida, total o parcial del patrimonio y bienes de la entidad</t>
  </si>
  <si>
    <t xml:space="preserve">eventuales siniestralidades </t>
  </si>
  <si>
    <t xml:space="preserve">Posibilidad de afectación económica por disminución o pérdida, total o parcial del patrimonio y bienes de la entidad debido a eventuales siniestralidades </t>
  </si>
  <si>
    <t>El Subdirector Administrativo y financiero realiza la toma de las polizas de seguro emitidas por la aseguradora con el fin de resguardar el patrimonio y bienes institucionales ante una eventual siniestralidad</t>
  </si>
  <si>
    <t>Bienes asegurados/inventario de propiedad, planta y equipos</t>
  </si>
  <si>
    <t xml:space="preserve">sanciones disciplinarias, fiscales y penales por entes de control </t>
  </si>
  <si>
    <t xml:space="preserve">uso indebido de los recursos asignados en el fondo de caja menor </t>
  </si>
  <si>
    <t xml:space="preserve">Posibilidad de afectación económica por sanciones disciplinarias, fiscales y penales por entes de control por el uso indebido de los recursos asignados en el fondo de caja menor </t>
  </si>
  <si>
    <t>Fiscal</t>
  </si>
  <si>
    <t>Ejecución de caja menor
N° de legalizaciones/N° de desembolsos</t>
  </si>
  <si>
    <t>debido a la planeación, adquisición y liquidación de bienes y servicios fuera de los requerimientos normativos de acuerdo a las modalidad de contratación y el lleno de requisitos legales.</t>
  </si>
  <si>
    <t>Porcentaje de contratos que cumplen con el lleno de requisitos.
# de contratos suscritos  que cumplen con el lleno de requisitos/# de contratos suscritos</t>
  </si>
  <si>
    <t>El profesional especializado de contratación verifica que las contrataciones tengan la disponibilidad y registro presupuestal  dejando como evidencia el CDP mencionado en el estudio previo y el documento físico contenido en la carpeta contractual, control que se encuentra documentado en todos los procedimientos de contratación</t>
  </si>
  <si>
    <t>El profesional especializado de contratación liquida los contratos que de acuerdo a la ley sean suseptibles de liquidación dentro del tiempo otorgado y que hayan cumplido el objeto contractual dejando como evidencia acta de liquidación.</t>
  </si>
  <si>
    <t>El profesional especializado del área de contratación verifica que las necesidades de servicios profesionales se encuentran en el PAA quedando como evidencia la modificación al PAA publicada en el SECOP y seguimiento al PAA, el control se encuentra documentado en el guía para la elaboración del PAA de colombia compra eficiente.</t>
  </si>
  <si>
    <t xml:space="preserve">pérdida de integridad de la información </t>
  </si>
  <si>
    <t xml:space="preserve">errores en el cargue de documentos al sistema facilitado por fallas en las revisiones y validaciones en los documentos cargados al sistema </t>
  </si>
  <si>
    <t>El profesional especializado de contratación revisa los documentos del expediente antes de ser cargados al Sistema SECOP por los abogados de la oficina de contratación dejando como evidencia la contratación cargada en SECOP.
Las actividades de cargue de información en el sistema SECOP están asignadas según modadlidad de contratación.</t>
  </si>
  <si>
    <t>Porcentaje de documentos cargados en el sistema SECOP de acuerdo a los parámetros tecnológicos establecidos en la aplicación.</t>
  </si>
  <si>
    <t>pérdida de disponibilidad de información</t>
  </si>
  <si>
    <t xml:space="preserve"> pérdida o hurto de la información por deficiencia en la seguridad física de los documentos y ausencia de copias de respaldo o copias de respaldo corruptas </t>
  </si>
  <si>
    <t xml:space="preserve">Posibilidad de afectación reputacional por pérdida de disponibilidad de información debido a  la pérdida o hurto de los documentos por deficiencia en la seguridad física  y ausencia de copias de respaldo o copias de respaldo corruptas </t>
  </si>
  <si>
    <t>PROCEDIMIENTO COPIAS DE SEGURIDAD SISTEMA DE INFORMACIÓN</t>
  </si>
  <si>
    <t>Actas de comité contratación
Acuerdos
Expediente contractual SECOP
Actas de liquidacion de contratos.
Respuestas a derechos de petición</t>
  </si>
  <si>
    <t>Porcentaje de documentos hurtados EN EL ARCHIVO DE GESTIÓN DE CONTRATACIÓN</t>
  </si>
  <si>
    <t>entrega de anticipos o pagos anticipados sin la correcta aprobación del Plan de Inversión o aprobación de las garantías dispuestas en la norma para la cobertura del riesgo.</t>
  </si>
  <si>
    <t>El profesional especializado de contratación aprueba las garantias aportadas por el contratista donde verifica que existan los amparos correspondientres a la devolución del pago anticpado y la correcta inversión del anticipo dejando como evidenca acta de aprobación de garantia y el supervisor del contrato avala el plan de inversión del anticipo dejando como evidencia la aprobación del informe de supervisión, se encuentra documento en el estatuto anticorrupción Ley 1474 de 2011.</t>
  </si>
  <si>
    <t>Anticipos pagados que cumplen con el lleno de requisitos.</t>
  </si>
  <si>
    <t>Gestión Documental</t>
  </si>
  <si>
    <t>multas y sanciones de entes de control por la pérdida de confidencialidad</t>
  </si>
  <si>
    <t xml:space="preserve">divulgación de los datos sensibles de las personas que se encuentran en los expedientes de los vehículos por permisos no autorizados de acceso a la información clasificada o de uso restringido, incumplimiento de los controles definidos en el proceso, desconocimientos de los procesos de gestión documental, desconocimiento del nivel de clasificación o reserva de la información, fallas en los controles de acceso físico a la información y ausencia de controles para el manejo de la información. </t>
  </si>
  <si>
    <t xml:space="preserve">Posibilidad de afectación económica y reputacional por multas y sanciones de entes de control por la pérdida de confidencialidad debido a la divulgación de los datos sensibles de las personas que se encuentran en los expedientes de los vehículos por permisos no autorizados de acceso a la información clasificada o de uso restringido, incumplimiento de los controles definidos en el proceso, desconocimientos de los procesos de gestión documental, desconocimiento del nivel de clasificación o reserva de la información, fallas en los controles de acceso físico a la información y ausencia de controles para el manejo de la información. </t>
  </si>
  <si>
    <t xml:space="preserve">Bases de datos
Expedientes vehiculares </t>
  </si>
  <si>
    <t>% peticiones, quejas o reclamos por divulgación de información clasificada o de uso restringido</t>
  </si>
  <si>
    <t xml:space="preserve"> sanciones del ente de control afectación en la operación del proceso de gestión documental, reprocesos, retrasos o demoras en las respuestas a las PQRS de los usuarios</t>
  </si>
  <si>
    <t>no disponibilidad de la información de manera oportuna en caso de ser requerida por algún ciudadano o ente de control por pérdida o hurto de los expedientes documentales y falta de control en la custodia de la información.</t>
  </si>
  <si>
    <t>Posibilidad de afectación económica y reputacional por sanciones del ente de control, afectación en la operación del proceso de gestión documental, reprocesos, retrasos o demoras en las respuestas a las PQRS de los usuarios debido a la no disponibilidad de la información de manera oportuna en caso de ser requerida por algún ciudadano o ente de control por pérdida o hurto de los expedientes documentales y falta de control en la custodia de la información.</t>
  </si>
  <si>
    <t xml:space="preserve">Bases de datos
Expedientes vehiculares
Expedientes de gestión
Historia Laboral
</t>
  </si>
  <si>
    <t>Cantidad de solicitudes de información entregadas oportunamente.
Cantidad de documentos hurtados o extraviados</t>
  </si>
  <si>
    <t>sanciones administrativas, entes de control y quejas de usuarios internos y externos</t>
  </si>
  <si>
    <t>ejecución del sistema de gestión documental fuera de los requerimiento normativos y procedimentales, manejo inadecuado de la documentación e información producida y recibida por la entidad, inadecuada aplicación de los procedimientos, falta de idoneidad y capacitación e instrucciones al personal para ejecutar la labor asignada, ausencia de controles para el manejo de la información, fallas en el manejo y control de los documentos y registros físicos y digitales que reposan en el archivo central del ITA.</t>
  </si>
  <si>
    <t>Sanciones por no implementación del programa de gestión documental</t>
  </si>
  <si>
    <t>Gestión de recursos e infraestructura - subproceso TIC</t>
  </si>
  <si>
    <t>investigaciones administrativas y sanciones disciplinarias por perdida de la información y trazabilidad de los datos del sistema financiero y contable SIIAFE</t>
  </si>
  <si>
    <t>no realización del backup del sistema financiero.</t>
  </si>
  <si>
    <t>Posibilidad de afectación reputacional por investigaciones administrativas y sanciones disciplinarias por perdida de la información y trazabilidad de los datos del sistema financiero y contable SIIAFE debido a la no realización del backup del sistema financiero.</t>
  </si>
  <si>
    <t xml:space="preserve">SIIAFE </t>
  </si>
  <si>
    <t xml:space="preserve">Back up realizados
Número de backup realizados/N° de backup programados </t>
  </si>
  <si>
    <t xml:space="preserve"> aumento de requerimientos de los usuarios internos y externos y la no continuidad de los procesos que utilizan el servicio de internet </t>
  </si>
  <si>
    <t>daños en la fibra, caidas masivas, daños en los equipos del proveedor del servicio de internet e interrupción del suministro eléctrico.</t>
  </si>
  <si>
    <t>Posibilidad de afectación económica y reputacional por aumento de requerimientos de los usuarios internos y externos y la no continuidad de los procesos que utilizan el servicio de internet debido a daños en la fibra, caidas masivas, daños en los equipos del proveedor del servicio de internet e interrupción del suministro eléctrico.</t>
  </si>
  <si>
    <t>PROCEDIMIENTO REPORTE DE CAIDA DE CONEXIÒN DE DATOS Y/O INTERNET</t>
  </si>
  <si>
    <t>Procesos en general</t>
  </si>
  <si>
    <t>interrupción de los procesos de gestión institucional</t>
  </si>
  <si>
    <t>falta de mantenimiento de los equipos, actualizaciones de software de los equipos, actualización o instalación de herramientas antivirus y  limpieza de archivos temporales.</t>
  </si>
  <si>
    <t>PROCEDIMIENTO MANTENIMIENTO PREVENTIVO</t>
  </si>
  <si>
    <t>El profesional universitario realiza revisión a los discos duros y de los aplicativos como antivirus, limpieza de archivos temporales y amanezas de internet dejando como evidencia planillas de mantenimiento preventivos, correctivos.</t>
  </si>
  <si>
    <t>requerimientos de los usuarios internos y externos por el vencimiento de los servicios de licencias, soporte, inversión tecnológica, renovación de productos firewall, certificados digitales e implementos de seguridad</t>
  </si>
  <si>
    <t>falta de presupuesto y no planificación de la adquisicón de los insumos.</t>
  </si>
  <si>
    <t>Posibilidad de afectación económica y reputacional por requerimientos de los usuarios internos y externos por el vencimiento de los servicios de licencias, soporte, inversión tecnológica, renovación de productos firewall, certificados digitales e implementos de seguridad debido a la falta de presupuesto y no planificación de la adquisicIón de los insumos.</t>
  </si>
  <si>
    <t>PROCEDIMIENTO DE SOPORTE TÉCNICO</t>
  </si>
  <si>
    <t>El profesional universitario de TIC consolida las necesidades de los usuarios relacionadas con las nuevas inversiones tecnológicas para las áreas de trabajo dejando como evidencia formatos de solicitud de requerimientos y el Plan Anual de Adquisiciones</t>
  </si>
  <si>
    <t xml:space="preserve"> investigaciones administrativas y sanciones disciplinarias, penales y fiscales por perdida de la información y trazabilidad de los datos de los diferentes procesos institucionales</t>
  </si>
  <si>
    <t>Posibilidad de afectación reputacional y económica por investigaciones administrativas y sanciones disciplinarias, penales y fiscales por perdida de la información y trazabilidad de los datos de los diferentes procesos institucionales debido a la realización inadecuada de las copias de respaldo, fallas en los servidores institucionales y falta de controles a las bases de datos.</t>
  </si>
  <si>
    <t xml:space="preserve">Bases de datos
Software
Hardware
Informes
Resoluciones
PQRSD
Gestor Normativo
Historias laborales
Historias parque automotor
Actas
Auditorias
Procesos 
Conceptos jurídicos
Estudios
Informes de evaluación
Conceptos Técnicos 
Tokens
Control de acceso
Planillas 
</t>
  </si>
  <si>
    <t>El profesional universitario de TIC autoriza la salida de equipos de la entidad previa auotrización de su superior, dejando como evidencia correos electrónico de la solicitud.</t>
  </si>
  <si>
    <t>El profesional universitario de TIC realiza los mantenimientos programados al servidor de acuerdo al Plan de Mantenimiento Institucional</t>
  </si>
  <si>
    <t>TODOS LOS PROCESOS</t>
  </si>
  <si>
    <t xml:space="preserve"> acceso no autorizado a los datos personales de los clientes por las actividades ejecutadas en la entidad que ocasione pérdida de confidencialidad de la información </t>
  </si>
  <si>
    <t>ausencia de mecanismos de acceso de control a la información digital.</t>
  </si>
  <si>
    <t>Posibilidad de afectación reputacional por acceso no autorizado a los datos personales de los clientes por las actividades ejecutadas en la entidad que ocasione pérdida de confidencialidad de la información debido a ausencia de mecanismos de acceso de control a la información digital.</t>
  </si>
  <si>
    <t>Base de datos con la información personal de clientes</t>
  </si>
  <si>
    <t>Cantidad de PQR recibidas por divulgación de informaciòn personal suministrada sin autorización</t>
  </si>
  <si>
    <t xml:space="preserve"> aumento en las violaciones de las normas de transito y pérdida de presencia como autoridad de transito en la jurisdicción</t>
  </si>
  <si>
    <t>ejecución de actividades por fuera de la planeación de los controles operativos.</t>
  </si>
  <si>
    <t>Posibilidad de afectación reputacional por aumento en las violaciones de las normas de transito y pérdida de presencia como autoridad de transito en la jurisdicción debido a la ejecución de actividades por fuera de la planeación de los controles operativos.</t>
  </si>
  <si>
    <t>Cantidad de controles realizados de acuerdo a la programación establecida en el Plan de Control Operativo
N° de controles operativos realizados/N° de controles operativos programados</t>
  </si>
  <si>
    <t>aumento en las violaciones de las normas de transito y pérdida de presencia como autoridad de transito en la jurisdicción</t>
  </si>
  <si>
    <t>no realización de actividades de educación vial por falta de planificación o no ejecución de las actividades programadas</t>
  </si>
  <si>
    <t>Posibilidad de afectación reputacional por aumento en las violaciones de las normas de transito y pérdida de presencia como autoridad de transito en la jurisdicción  debido a la no realización de actividades de educación vial por falta de planificación o no ejecución de las actividades programadas</t>
  </si>
  <si>
    <t>Cantidad de acciones de educación en seguridad vial desarrolladas/ Cantidad de acciones en seguridad vial programadas.</t>
  </si>
  <si>
    <t>falta credibilidad y confianza en la ciudadanía</t>
  </si>
  <si>
    <t>falta de señalización por deterioro, daño, vandalismo o hurto.</t>
  </si>
  <si>
    <t>Posibilidad de afectación reputacional por la falta credibilidad y confianza en la ciudadanía debido la falta de señalización por deterioro, daño, vandalismo o hurto.</t>
  </si>
  <si>
    <t>Nª de señales instaladas que cumplen con los requerimientos/Nª de señales requeridas</t>
  </si>
  <si>
    <t xml:space="preserve"> acceso no autorizado a los datos personales de los beneficiarios de las actividades de educación vial ejecutadas por la entidad que ocasione pérdia de confidencialidad de la información</t>
  </si>
  <si>
    <t>ausencia de mecanismos para salvaguardar la información de uso restringido.</t>
  </si>
  <si>
    <t>Posibilidad de afectación reputacional por acceso no autorizado a los datos personales de los beneficiarios de las actividades de educación vial ejecutadas por la entidad que ocasione pérdida de confidencialidad de la información debido a ausencia de mecanismos para salvaguardar la información de uso restringido.</t>
  </si>
  <si>
    <t>Documentos con contenido personal de beneficiarios</t>
  </si>
  <si>
    <t>Peticiones recibidas por la divulgación de información no autorizada</t>
  </si>
  <si>
    <t>sanciones fiscales entes de control</t>
  </si>
  <si>
    <t>servicios o productos pagados y no recibidos.</t>
  </si>
  <si>
    <t>Posibilidad de afectación económica y reputacional por sanciones fiscales por entes de control debido a servicios o productos pagados y no recibidos.</t>
  </si>
  <si>
    <t>Numero de solicitudes de servicios o productos PAGADOS Y NO RECIBIDOS</t>
  </si>
  <si>
    <t>Contravenciones</t>
  </si>
  <si>
    <t>Detrimento económico y sanción disciplinaria</t>
  </si>
  <si>
    <t>por la eventual caducidad de los comparendos que se encuentren en audiencia pública</t>
  </si>
  <si>
    <t>Posibilidad de afectación económica y reputacional por detrimento económico y sanción disciplinaria por entes de control debido a la eventual caducidad de los comparendos que se encuentren en audiencia pública.</t>
  </si>
  <si>
    <t>PROCEDIMIENTO CELEBRACIÓN DE AUDIENCIAS</t>
  </si>
  <si>
    <t>El inspector debe verificar en que etapa procesal se encuentra la orden de comparendo supervisando la fecha de imposición para determinar cuanto es el tiempo que tienen para fallar dentro de las normas vigentes quedando como evidencia el reporte en el sistema contravencional.</t>
  </si>
  <si>
    <t>Tiempo transcurrido desde la fecha de imposición del comparendo hasta la fecha de resolución</t>
  </si>
  <si>
    <t>Gestión Financiera</t>
  </si>
  <si>
    <t>Requerimientos internos e incumplimiento en los términos de contratación de la Entidad</t>
  </si>
  <si>
    <t>realización del proceso de expedición de certificados de disponibilidad presupuestal  fuera de los requisitos  procedimentales por la emisión de solicitudes de CDP sin claridad.</t>
  </si>
  <si>
    <t>Posibilidad de afectación reputacional por Requerimientos internos e incumplimiento en los términos de contratación de la Entidad, debido a realización del proceso de expedición de certificados de disponibilidad presupuestal y registro presupuestales fuera de los requisitos  procedimentales por la emisión de solicitudes de CDP y RP a destiempo y sin claridad.</t>
  </si>
  <si>
    <t>Cantidad de CDP que cumplen con los requisitos de Ley</t>
  </si>
  <si>
    <t>En caso de presentarse inquietudes referentes a la información contenida en la solicitud de CDP, el profesional universitario de presupuesto solicita información al generador de la solicitud referente al proyecto de inversión por el cual se le va a dar cumplimiento a la solicitud y el detalle de los bienes o servicios que se vayan a adquirir dejando como evidencia el CDP</t>
  </si>
  <si>
    <t>perdida de integridad de la información</t>
  </si>
  <si>
    <t>modificación no autorizada o errores humanos por tratarse de actividades manuales o de uso inadecuado del acceso otorgado.</t>
  </si>
  <si>
    <t>Posibilidad reputacional por perdida de integridad de la información debido a la modificación de los ingresos presupuestales debido al ingreso manual de la información al software SIIAFE</t>
  </si>
  <si>
    <t>Certificado de Disponibilidad
Registros presupuestales
Liberaciones</t>
  </si>
  <si>
    <t>El profesional universitario de presupuesto realiza cambio de contraseña bimestralmente con el fin de evitar que haya vulneración de la información en el software financiero y demás documentos asociados al proceso de presupuesto.</t>
  </si>
  <si>
    <t>N° de moficiaciones realizadas a los CDP, RP y liberaciones sin autorización del profesional universitario de ppto</t>
  </si>
  <si>
    <t>requerimientos de los usuarios e investigaciones administrativas, legales, fiscales y penales por entes de control</t>
  </si>
  <si>
    <t>realización del proceso de pagos y devoluciones fuera de los requsitos establecidos en los  términos procedimentales.</t>
  </si>
  <si>
    <t>Posibilidad de afectación reputacional y económica por requerimientos de los usuarios e investigaciones administrativas, legales, fiscales y penales por entes de control, debido a realización del proceso de pagos y devoluciones fuera de los requsitos establecidos en los  términos procedimentales.</t>
  </si>
  <si>
    <t>N° pagos realizados con el lleno de los requisitos</t>
  </si>
  <si>
    <t xml:space="preserve"> requerimientos de los usuarios e investigaciones administrativas, legales y penales por entes de control</t>
  </si>
  <si>
    <t>registro equivocado de los títulos valor a  aplicar.</t>
  </si>
  <si>
    <t>Posibilidad de afectación reputacional y económica por requerimientos de los usuarios e investigaciones administrativas, legales y penales por entes de control, debido al registro equivocado de los títulos valor a  aplicar.</t>
  </si>
  <si>
    <t>El profesional universitario de tesoreria verifica que los títulos contegan los montos, consecutivos, beneficiario, identificación y demás datos requeridos para la aplicación adecuada del título, dejando como registro un soporte de factura del software QUIPUX y la factura física generada con todos sus soportes</t>
  </si>
  <si>
    <t>errores en las transacciones de título valor aplicados</t>
  </si>
  <si>
    <t xml:space="preserve">pérdida de integridad de los instrumentos para el acceso a la banca virtual </t>
  </si>
  <si>
    <t xml:space="preserve">manipulación inadecuada de los instrumentos usados para las transacciones bancarias y acceso a los softwares contables utilizadas para el pago de cuentas y/o facturas </t>
  </si>
  <si>
    <t xml:space="preserve">Posibilidad de afectación reputacional por pérdida de integridad de los instrumentos para el acceso a la banca virtual debido a la manipulación inadecuada de los instrumentos usados para las transacciones bancarias y acceso a los softwares contables utilizadas para el pago de cuentas y/o facturas </t>
  </si>
  <si>
    <t xml:space="preserve">Plataforma de Banco
1 Token de transacciones
Software 
QUIPUS
SIIAFE
Banco agrario de Consulta
Chequera
</t>
  </si>
  <si>
    <t xml:space="preserve">El profesional especializado de tesoreria aplica las guías de seguridad establecidas por el generador de la herramienta tokens y realiza el cambio de la clave cada tres meses </t>
  </si>
  <si>
    <t xml:space="preserve">Cantidad de transacciones al mes sin realizar por tiempo de interrupciòn de los aplicativos </t>
  </si>
  <si>
    <t>El profesional universitario de las TIC mantiene la aplicación del firewall para dar seguridad a las distintas transacciones dejando como evidencia el licenciamiento de estos.</t>
  </si>
  <si>
    <t>sanciones administrativas por la generación de informes contables erroneos</t>
  </si>
  <si>
    <t>errores en la digitación de información contable y fallas en el software contable</t>
  </si>
  <si>
    <t>Posibilidad de afectación reputacional por sanciones administrativas por la generación de informes contables erroneos debido a equivocaciones en la digitación de información contable y fallas en el software contable</t>
  </si>
  <si>
    <t xml:space="preserve">Software 
QUIPUS
SIIAFE
Deducciones
Ordenes de Pago
</t>
  </si>
  <si>
    <t>Errores en transacciones y su impacto sobre los estados financieros</t>
  </si>
  <si>
    <t>requerimientos internos e investigaciones disciplinarias ,fiscales y penales</t>
  </si>
  <si>
    <t>entrega de estados contables e informes financieros y notas a los estados fuera  de las fechas establecidas de los terminos procedimientales y valores e información imprecisa e inexacta.</t>
  </si>
  <si>
    <t>Posibilidad de efecto dañoso sobre los recursos públicos  por pago de multas, clausulas penales o sanciones disciplinarias debido a la entrega de informes financieros fuera  de las fechas establecidas de los terminos procedimientales y valores e información imprecisa e inexacta.</t>
  </si>
  <si>
    <t>El profesional especializado de contabilidad revisa la información constantemente durante los meses anteriores a la presentación de los informes financieros con el fin de evitar errores de digitación, extemporaneidad de tiempos de entrega y verificación de confiabilidad de la información dejando como evidencia los estados financieros firmados por el Representante legal, el subdirector administrativo y Financiero y del profesional especializado de contabilidad.</t>
  </si>
  <si>
    <t>Reportes emitidos fuera de los tiempos establecidos según la normatividad</t>
  </si>
  <si>
    <t>El profesional especializado de contabilidad y  el Subdirector Administrativo y Financiero verifican la informacion de los estados contable  desde la creación del tercero con el fin de que cumpla con los requisitos establecidos en el procedimiento  dejando registrada la verificacion mediante sus firmas en  los formatos de los  estados contables.</t>
  </si>
  <si>
    <t xml:space="preserve"> requerimientos internos por desconocimiento de la realidad de los estados financieros y reproceso en la aplicación de cartera quedando partidas sin definir</t>
  </si>
  <si>
    <t>no identificación del origen de los ingresos.</t>
  </si>
  <si>
    <t>Posibilidad de afectación reputacional por requerimientos internos por desconocimiento de la realidad de los estados financieros y reproceso en la aplicación de cartera quedando partidas sin definir debido a la no identificación del origen de los ingresos.</t>
  </si>
  <si>
    <t>El profesional universitario de presupuesto realizan comparación con la información registrada en los extractos bancarios y los libros de bancos auxiliares para verificar cual es la procedencia del ingreso o de una nota débido por descuento dejando como evidencia la concialiación bancaria.</t>
  </si>
  <si>
    <t>Estados financieros emitidos diariamente.</t>
  </si>
  <si>
    <t xml:space="preserve">requerimientos de entes de control (contraloria departamental del Atlántico) e investigaciones disciplinarias </t>
  </si>
  <si>
    <t>no saneamiento de la cartera vencida superior a 5 años</t>
  </si>
  <si>
    <t>Posibilidad de afectación económica por requerimientos de entes de control (contraloria departamental del Atlántico) e investigaciones disciplinarias debido al no saneamiento de la cartera vencida superior a 5 años</t>
  </si>
  <si>
    <t>Una vez se concluyen las decisiones sobre la depuración de la cartera en el comité de sostenibilidad financiera y contable, el subdirector administrativo y financiero implementa los procedimientos para realizar la depuración por vigencias dejando como evidencia los ajustes contables.</t>
  </si>
  <si>
    <t xml:space="preserve"> requerimientos de entes de control e investigaciones disciplinarias ,fiscales y penales</t>
  </si>
  <si>
    <t>érdida bienes por falta de control de inventarios</t>
  </si>
  <si>
    <t xml:space="preserve"> requerimientos administrativos por información financiera no cofiable</t>
  </si>
  <si>
    <t>registros contables inapropiados por la Definición inadecuada de políticas contables que no contribuyen a una representación fiel.</t>
  </si>
  <si>
    <t>Aplicación de políticas contables</t>
  </si>
  <si>
    <t xml:space="preserve">sanciones de la Contaduria General </t>
  </si>
  <si>
    <t>pasivo pensional no real de acuerdo al cáclculo actuarial</t>
  </si>
  <si>
    <t>Probabilidad de afectación económica por sanciones de la Contaduria General debido al pasivo pensional no real de acuerdo al cálculo actuarial</t>
  </si>
  <si>
    <t>Valor de sanciones por pasivo penscional impuestas</t>
  </si>
  <si>
    <t>Gestión de Trámites</t>
  </si>
  <si>
    <t xml:space="preserve"> pérdida de confianza por parte de la ciudadania y posibles investigaciones por entes de control </t>
  </si>
  <si>
    <t>prestación de tramites y servicios fuera de los requermientos normativos, legales y del ciudadano por desconocimiento de las actualizaciones de la normatividad aplicable y falta de capacitación e idonedidad del personal que ingresa al proceso de trámites.</t>
  </si>
  <si>
    <t>Posibilidad de afectación reputacional por pérdida de confianza por parte de la ciudadania y posibles investigaciones por entes de control debido a la prestación de tramites y servicios fuera de los requermientos normativos, legales y del ciudadano por desconocimiento de las actualizaciones de la normatividad aplicable y falta de capacitación e idonedidad del personal que ingresa al proceso de trámites.</t>
  </si>
  <si>
    <t>Procedimiento atención de trámites generales de RNA, RNRYS y RNMG
Aplica para todos los procedimientos para la gestión de trámites</t>
  </si>
  <si>
    <t>El técnico de trámite realiza entrenamiento técnico de procedimientos y tecnológico del software al colaborador que ejecutará el proceso  en campo dejando como evidencia formato de inducción y reinducción GTH-F12 o acta de realización de la actualización desarrollada en los casos que aplique la actualización.</t>
  </si>
  <si>
    <t>% de trámités desarrollados de manera adecuada.</t>
  </si>
  <si>
    <t>El técnico operativo de atención al usuario realiza la verificación y validación de los requisitos para el desarrollo del trámite y entrega el formato RGT - F09 con el número de la placa y el número de folios firmado del trámite realizado al apoyo a la gestión quien revisa que los folios estén completos para que este imprima la licencia de transito, una vez impresa, remite documentación al técnico operativo de archivo quien revisa que los documentos del trámite cuente con todos los documentos dejando como evidencia check list firmada por los intervenientes del procedimiento para envio al archivo central.</t>
  </si>
  <si>
    <t>pérdida de confianza por parte de la ciudadanía, investigaciones disciplinarias, penales, civiles para los funcionarios y para el instituto</t>
  </si>
  <si>
    <t>desactualización e iconsistencias en la información de la base de datos del parque automor, limitaciones, alertas y tasa vehicular.</t>
  </si>
  <si>
    <t>Procedimiento atención de trámites generales de RNA, RNRYS y RNMG</t>
  </si>
  <si>
    <t>Disminución de PQRS del procesos de trámites
Aumento de trámites realizados</t>
  </si>
  <si>
    <t>no realización oportuna del trámite</t>
  </si>
  <si>
    <t>demora en el envio de los historiales del parque automotor generando retrasos en los procedimientos de trámite y pérdida de clientes</t>
  </si>
  <si>
    <t>Posibilidad de afectación reputacional por la no realización oportuna del trámite debido a la demora en el envio de los historiales del parque automotor generando retrasos en los procedimientos de trámite y pérdida de clientes</t>
  </si>
  <si>
    <t xml:space="preserve">Historial del parque automotor </t>
  </si>
  <si>
    <t>Oportunidad en la prestación del servicio de trámite</t>
  </si>
  <si>
    <t xml:space="preserve">afectación del servicio con la atención al ciudadano, por la no emisión oportuna de licencias y placas </t>
  </si>
  <si>
    <t>no entrega de la cantidad o la calidad de especies venales por parte del proveedor</t>
  </si>
  <si>
    <t>Posibilidad de afectación reputacional por la afectación del servicio con la atención al ciudadano, por la no emisión oportuna y/o con calidad de licencias debido a la falta de mantenimiento de los equipos, falta de condiciones ambientales, no entrega de la cantidad o la calidad de especies venales por parte del proveedor</t>
  </si>
  <si>
    <t>Procedimiento de solicitud de especies venales</t>
  </si>
  <si>
    <t>Productos no conformes
productos no conformes/licencias y matriculas emitidas</t>
  </si>
  <si>
    <t>El técnico operativo realiza el inventario mensualmente dejando como evidencia la cantidad de sustratos utilizados, sustratos en existencia y sustratos anulados registrandolo en un archivo de excel denominado control de especies de venales.</t>
  </si>
  <si>
    <t>El técnico operativo informa al líder del programa el stock de inventario existentes de especies venales con el fin de establecer las necesidades de especies venales dejando como evidencia correo electrónico del informe presentado.</t>
  </si>
  <si>
    <t>integridad de la información</t>
  </si>
  <si>
    <t>falta de controles en la asignación de roles Y RESPONSABILIDADES dentro del software QUIPUX</t>
  </si>
  <si>
    <t>pérdida de credibilidad, sanciones disciplinarias, penales y civiles</t>
  </si>
  <si>
    <t>pérdida o extravía de hoja de vida de los historiales de los vehículos durante el envio al transito de nueva residencia por efecto de trámite de traslado de cuentas que realizan los usuarios.</t>
  </si>
  <si>
    <t>Para la contratación del servicio de mensajería, dentro del proceso de contratación se verifique la idoneidad de las empresas de servicio de mensajería y requisitos de ley, y se establezcan condiciones para que para dentro del estudio previo se dejen las clausulas relacionadas con el tiempo de entrega, las devoluciones y la responsabilidades frente a la pérdida o extravío de los mismos y cumplimiento de contratos anteriores.</t>
  </si>
  <si>
    <t>Gestión del Talento Humano</t>
  </si>
  <si>
    <t xml:space="preserve">requerimiento de los usuarios internos e investigaciones administrativas por insuficiente desarrollo de las competencias y habilidades de los servidores públicos </t>
  </si>
  <si>
    <t>cumplimiento del plan institucional de capacitación fuera de la normatividad vigente (estructuración con diferentes ejes temáticos a los propuestos en el Plan Nacional de Formación y Capacitación (PNFC) y baja participación de los servidores públicos en las capacitaciones grupales que se programan y ejecutan anualmente.</t>
  </si>
  <si>
    <t>Posibilidad de afectación reputacional por requerimiento de los usuarios internos e investigaciones administrativas por insuficiente desarrollo de las competencias y habilidades de los servidores públicos  debido a la no autorización de las capacitaciones por poco presupuesto o la baja participación de los servidores públicos en las capacitaciones grupales que se programan y ejecutan anualmente.</t>
  </si>
  <si>
    <t>Capacitaciones realizadas según necesidades de las áreas</t>
  </si>
  <si>
    <t xml:space="preserve">requerimiento de los usuarios internos e investigaciones administrativas </t>
  </si>
  <si>
    <t>evaluación no objetiva del desempeño de los servidores por parte de los líderes del proceso por evaluación subjetiva del desempeño, seguimiento inadecuado del desempeño y no fijación de compromisos del líder hacia el servidor evaluado.</t>
  </si>
  <si>
    <t>Posibilidad de afectación reputacional y económica por requerimiento de los usuarios internos e investigaciones administrativas debido a la evaluación no objetiva del desempeño de los servidores por parte de los líderes del proceso por evaluación subjetiva del desempeño, seguimiento inadecuado del desempeño y no fijación de compromisos del líder hacia el servidor evaluado.</t>
  </si>
  <si>
    <t>El profesional especializado de talento humano envia las alertas sobre la realización de la evaluación del desempeño constantemente a los correos de los líderes de la dependencias dejando como evidencia las alertas enviadas.</t>
  </si>
  <si>
    <t>Desempeño evaluado oportunamente por el jefe inmediato.</t>
  </si>
  <si>
    <t>requerimiento de los usuarios internos e investigaciones administrativas y legales por entes de control</t>
  </si>
  <si>
    <t>implementación del SGSST fuera de los requerimientos normativos.</t>
  </si>
  <si>
    <t>Posibilidad de afectación económica y reputacional por requerimiento de los usuarios internos e investigaciones administrativas y legales por entes de control debido a la implementación del SGSST fuera de los requerimientos normativos.</t>
  </si>
  <si>
    <t>El profesional de apoyo a la gestión del area del Talento Humano encargada del SGSST actualiza periodicamente la Matriz de Requisito Legales en Seguridad y Salud en el Trabajo, se evidencia en el formato destinado para tal fin.</t>
  </si>
  <si>
    <t>Accidentalidad laboral</t>
  </si>
  <si>
    <t>El profesional de apoyo a la gestión del area del Talento Humano encargada del SGSST define indicadores  para hacer seguimiento a los nuevos requerimientos normativos</t>
  </si>
  <si>
    <t>Nòmina pagada y reportada dentro de los tèrminos legales establecidos.</t>
  </si>
  <si>
    <t>ausencia de copias de respaldo o que estas se encuentran corruptas generando pérdida de disponibilidad de la información contenida en nómina e Historias Laborales</t>
  </si>
  <si>
    <t>Base de datos de  Nómina 
Historias laborales</t>
  </si>
  <si>
    <t>El profesional especializado de talento humano realiza copia de respaldo física, las cuales quedan soportadas en las carpetas fisicas del archivo central del instituto, además el programa SIAFFE guarda una copia de cada nómina liquidada quincenalmente.</t>
  </si>
  <si>
    <t>Cantidad de información de talento humano no disponibles</t>
  </si>
  <si>
    <t>pérdida de confidencialidad de la información por acceso no autorizado a la información confidencial o modificaciones de la Historia Laboral (HL) o datos personales reservados del trabajador</t>
  </si>
  <si>
    <t xml:space="preserve"> inadecuada gestión de permisos de acceso a los sistemas de información del proceso de TH</t>
  </si>
  <si>
    <t>Posibilidad de afectación reputacional por pérdida de confidencialidad de la información por acceso no autorizado a la información confidencial o modificaciones de la Historia Laboral (HL) o datos personales reservados del trabajador, debido a la inadecuada gestión de permisos de acceso a los sistemas de información del proceso de TH</t>
  </si>
  <si>
    <t>Base de datos de  Nómina SIIAFE
Certificaciones electrónicas CETIL
Bonos electrónico
Plataforma SIMO
Software de evaluación del Desempeño
Ingreso a PASIVOCOL Pasivo pensional</t>
  </si>
  <si>
    <t>El representante legal envìa autorización de asignación de usuarios y perfiles mediante oficio a la entidad respectiva responsable de las diferentes aplicaciones de los ministerios (pasivocol, CETIL, ingreso a bonos pensionales, COLPENSIONES) identificando el rol y las funciones de los funcionarios dentro de la entidad, el control se desarrolla una vez  surge el requerimiento por parte de la entidad responsable del aplicativo.</t>
  </si>
  <si>
    <t>Peticiones recibidas por la divulgación o modificación de información no autorizada</t>
  </si>
  <si>
    <t>El profesional especializado de talento humano realiza los controles de seguridad  de acceso de acuerdo a los lineamientos de cada aplicaciòn, para verificar que solamente el personal autorizado tenga acceso y la información generada en ella no pueda manipularse.</t>
  </si>
  <si>
    <t>Soporte Jurídico</t>
  </si>
  <si>
    <t>revocatoria, vencimiento de juicio, ampliación de respuesta, corrección de conceptos</t>
  </si>
  <si>
    <t>otorgar información errónea en el marco del apoyo jurídico que se realiza a todas las dependencias del ITA</t>
  </si>
  <si>
    <t>Posibilidad de afectación económica y reputacional por revocatoria, vencimiento de juicio, ampliación de respuesta, corrección de conceptos,  como consecuencia de otorgar información errónea en el marco del apoyo jurídico que se realiza a todas las dependencias del ITA</t>
  </si>
  <si>
    <t>Asesoría Legal</t>
  </si>
  <si>
    <t>N/A</t>
  </si>
  <si>
    <t>El jefe de jurídica da respuesta por medio electrónico u otros medios de las solicitudades de concepto jurídico allegadas a la oficina jurídica por parte de las diferentes áreas dejando como evidencia correo electrónico enviado, respuestas, resoluciones, ampliaciones de respuestas, conceptos, ampliación de conceptos con el visto bueno del jefe de la oficina jurídica.</t>
  </si>
  <si>
    <t>Cantidad de concpetos jurídicos emitidos de acuedo a la normatividad vigente</t>
  </si>
  <si>
    <t>MATERIALIZADO: NO, Se realizan los controles de manera adecuada dejando evidencia de los mismos.</t>
  </si>
  <si>
    <t>sanción del ente de control</t>
  </si>
  <si>
    <t>desconocimiento de la normatividad en las actuaciones surgidas durante la representación judicial del ITA</t>
  </si>
  <si>
    <t>Posibilidad de afectación económica y sanción del ente de control por desconocimiento de la normatividad en las actuaciones surgidas durante la representación judicial del ITA</t>
  </si>
  <si>
    <t>Defensa judicial</t>
  </si>
  <si>
    <t>Acciones programadas para la prevención del daño antijurídico/Acciones desarrolladas para la prevención del daño antijurídic</t>
  </si>
  <si>
    <t>MATERIALIZADO: NO, se sebe verificar plan de acción de la política de prevención del daño antijuridico.
No se han tenido fallos desfacvorales</t>
  </si>
  <si>
    <t>El monitoreo de los indicadores se evalua durante el segundo cuatrimestre debido a que depende de la realización del plan de acción</t>
  </si>
  <si>
    <t>sanción por parte de la contraloria</t>
  </si>
  <si>
    <t xml:space="preserve"> no iniciar, suspender o interrumpir sin justa causa el proceso administrativo de cobro coactivo a los deudores morosos</t>
  </si>
  <si>
    <t>Posibilidad de afectación económica y reputacional sanción por parte de la contraloria por no iniciar, suspender o interrumpir sin justa causa el proceso administrativo de cobro coactivo a los deudores morosos</t>
  </si>
  <si>
    <t>El jefe de jurídica realiza revisión y estandarización de las minutas que se utilizan en el procedimiento del cobro coactivo y persuasivo con el fin de garantizar el cumplimiento del debido proceso para evitar nulidades que afecten la validez del cobro dejando como evidencia las minutas</t>
  </si>
  <si>
    <t>% de caducidad y preeescripción de procesos de cobro coactivo por no realizar el trámite no pertinente</t>
  </si>
  <si>
    <t>MATERIALIZADO: NO, No se han presentado sanciones por parte de entes de control.</t>
  </si>
  <si>
    <t xml:space="preserve">El jefe de jurídica aprueba el desembargo previo estricto control del pago en el sistema (QX, SIMIT) utilizando dos filtro de revisión en el que se verifique los datos correctos para evitar devoluciones de los bancos o desembargar conceptos que nos corresponden a la actividad. </t>
  </si>
  <si>
    <t xml:space="preserve">sanciones disciplianarias por parte de la procuraduría y arresto dentro de un incidente de desacato </t>
  </si>
  <si>
    <t>trámite inadecuado de las acciones de tutela y requerimiento de los entes de control.</t>
  </si>
  <si>
    <t>El jefe de jurídica  emite las directrices de defensa constitucional para que el área de tutelas proyecte las respuestas en lo que a derechos se refiere y acatando el término judicial dejando como evidencia el fallo en primera o segunda instancia favorable o desfavorable</t>
  </si>
  <si>
    <t>% de desacatos en contra del instituto</t>
  </si>
  <si>
    <t>MATERIALIZADO: NO.</t>
  </si>
  <si>
    <t>sanción disciplinaria de la procuraduría</t>
  </si>
  <si>
    <t xml:space="preserve">respuestas inadecuadas o demora en el trámite de las PQRS </t>
  </si>
  <si>
    <t xml:space="preserve">Posibilidad de afectación reputacional y sanción disciplinaria de la procuraduría por respuestas inadecuadas o demora en el trámite de las PQRS </t>
  </si>
  <si>
    <t>Atención y respuesta a peticiones</t>
  </si>
  <si>
    <t>El área de peticiones de jurídica proyecta la respuesta de la petición en concordancia con los lineamientos efectuados por el jefe de jurídica utilizando las minutas estandarizadas para ello dejando como evidencia la respuesta al peticionario en el sistema ORFEO</t>
  </si>
  <si>
    <t>% de PQR respondidas conforme a derecho</t>
  </si>
  <si>
    <t>El área de peticiones de jurídica utiliza filtros de revisión (trazabilidad en el sistema orfeo) antes de que la respuesta sea firmada en ORFEO dejando como evidencia historial de la petición.</t>
  </si>
  <si>
    <t>El jefe de jurídica verifica el volumen de las peticiones para establecer la trazabilidad del proceso en cuento a tiempos de respuesta oportunas y conocimiento de la cantidad de PQRS recibidos dejando como evidencia la relación que genera el aplicativo ORFEO.</t>
  </si>
  <si>
    <t xml:space="preserve">acciones disciplinarias </t>
  </si>
  <si>
    <t>incumplimiento de los términos en la Ley en los procesos disciplinarios</t>
  </si>
  <si>
    <t>Posibilidad de afectación reputacional por acciones disciplinarias debido a incumplimiento de los términos en la Ley en los procesos disciplinarios</t>
  </si>
  <si>
    <t>Cantidad de procesos preescritos y caducados
procesos preescritos y caducados/procesos disciplinarios</t>
  </si>
  <si>
    <t xml:space="preserve">MATERIALZIADO: NO
plan de tratamiento:
No han llegado quejas externas  nuevas en materia disciplinaria.
</t>
  </si>
  <si>
    <t>pérdida de disponibilidad de los expedientes de procesos disciplinarios</t>
  </si>
  <si>
    <t>pérdida o hurto de la información a causa no control de la trazabilidad de la información</t>
  </si>
  <si>
    <t>Posibilidad de afectación reputacional por pérdida de disponibilidad de los expedientes de procesos disciplinarios debido a la pérdida o hurto de la información a causa no control de la trazabilidad de la información</t>
  </si>
  <si>
    <t>Expedientes procesos disciplinarios
Informes de indagaciones</t>
  </si>
  <si>
    <t xml:space="preserve">Cantidad de Expedientes de procesos disciplinarios de pérdidos o hurtados </t>
  </si>
  <si>
    <t>El coordinador del comité interno disciplinario cuenta con una carpeta digital en el que se archivan las actuaciones cronológicamente.</t>
  </si>
  <si>
    <t xml:space="preserve">Gestión Comercial </t>
  </si>
  <si>
    <t xml:space="preserve">pérdida de clientes (concesionarios de vehículos y escuelas de conducción) </t>
  </si>
  <si>
    <t>atención inoportuna de la solicitud del trámite (matrícula inicial y la expedición de licencia de conducción)</t>
  </si>
  <si>
    <t>Posibilidad de afectación reputacional por pérdida de clientes (concesionarios de vehículos y escuelas de conducción) debido a la atención inoportuna de la solicitud del trámite (matrícula inicial y la expedición de licencia de conducción)</t>
  </si>
  <si>
    <t>El profesional de apoyo a la gestión comercial realiza análisis de la prestación de servicios en la sede de atención operativo para realizar mejoras con el fin de optimizar los procesos de atención y mejorar los indicadores de gestión comercial como evidencia se genera reporte de turnos diarios y atención por ventanillas para nivelar cargas y tiempos de atención.</t>
  </si>
  <si>
    <t xml:space="preserve">Aumento en la captación de clientes por venta de servicios de trámites de tránsito </t>
  </si>
  <si>
    <t>El profesional de apoyo a la gestión comercial realiza análisis de los indicadores de gestión comercial de acuerdo a las mejoras implementadas dejando como registro informe de la gestión desarrollada</t>
  </si>
  <si>
    <t>El profesional de apoyo a la gestión comercial realiza seguimiento a los tiempos de respuesta a las preasignaciones enviadas por correo electrónico para darle celeridad a este proceso y atiende los reclamos a los que hubo lugar por la demora en la respuesta quedando como evidencia la notificación al usuario.</t>
  </si>
  <si>
    <t>disminución de matrículas iniciales y trámites RNA, RNMA y RNRYS</t>
  </si>
  <si>
    <t>mejores ofertas en precios y agilidad en el servicio de transito otros lugares en el Atlántico.</t>
  </si>
  <si>
    <t>Posibilidad de afectación económica y reputacional por disminución de matrículas iniciales y trámites RNA, RNMA y RNRYS debido a mejores ofertas en precios y agilidad en el servicio de transito otros lugares en el Atlántico.</t>
  </si>
  <si>
    <t>El profesional de apoyo a la gestión comercial realiza comparación de tarifas con los tránsitos del Atlántico dejando evidencia del análisis desarrollado</t>
  </si>
  <si>
    <t>Evaluación y control</t>
  </si>
  <si>
    <t xml:space="preserve"> multa o sanción del ente regulador e investigaciones disciplinarias</t>
  </si>
  <si>
    <t xml:space="preserve"> presentación extemporánea de informes de Ley como producto de la inoportunidad de la información requerida a las diferentes áreas de la entidad. </t>
  </si>
  <si>
    <t xml:space="preserve">Posibilidad de afectación económica y reputacional por multa o sanción del ente regulador e investigaciones disciplinarias debido a presentación extemporánea de informes de Ley como producto de la inoportunidad de la información requerida a las diferentes áreas de la entidad. </t>
  </si>
  <si>
    <t xml:space="preserve"> sanción disciplinaria</t>
  </si>
  <si>
    <t xml:space="preserve"> desconocimiento y/o desactualización del marco normativo aplicable al ejercicio de auditoria dentro de la entidad.</t>
  </si>
  <si>
    <t>Posibilidad reputacional por sanción disciplinaria debido al desconocimiento y/o desactualización del marco normativo aplicable al ejercicio de auditoria dentro de la entidad.</t>
  </si>
  <si>
    <t xml:space="preserve">Programa de Aseguramiento y Mejora  de la Calidad de Auditoría Interna.
PAMC-AI ( Actividad  4)
</t>
  </si>
  <si>
    <t xml:space="preserve">pérdida o hurto de la información por deficiencia en la seguridad física de los documentos y ausencia de copias de respaldo o copias de respaldo corruptas </t>
  </si>
  <si>
    <t xml:space="preserve">Posibilidad de afectación reputacional por pérdida de disponibilidad de información debido a  la pérdida o hurto de la información por deficiencia en la seguridad física de los documentos y ausencia de copias de respaldo o copias de respaldo corruptas </t>
  </si>
  <si>
    <t>No documentado</t>
  </si>
  <si>
    <t>Actas de comité de coordinación de de control interno
Informes de gestión
Informes del
Programas de auditoría interna</t>
  </si>
  <si>
    <t>Las actas físicas quedan guardadas en el archivo de gestión de la Oficina de Control Interno y después de (2) años se trasladan al archivo central del ITA, estos documentos permanecen custodiadas en gavetas bajo llave.
La custodia de los documentos en el archivo central es responsabilidad del grupo de gestión documental.</t>
  </si>
  <si>
    <t xml:space="preserve"> pérdida de integridad de la información</t>
  </si>
  <si>
    <t>modificaciones no autorizadas por Contraseñas fáciles de adivinar, no utilización de escaneo de los documentos para evitar falsificación de firmas y de contenido y ausencias de políticas de seguridad de la información</t>
  </si>
  <si>
    <t>Posibilidad de afectación reputacional por pérdida de integridad de la información debido a modificaciones no autorizadas por Contraseñas fáciles de adivinar, no utilización de escaneo de los documentos para evitar falsificación de firmas y de contenido y ausencias de políticas de seguridad de la información</t>
  </si>
  <si>
    <t xml:space="preserve">PROCEDIMIENTO AUDITORIAS INTERNAS DE GESTIÓN
( Actividad 20)
</t>
  </si>
  <si>
    <t>Actas de comité de coordinación de de control interno
Informes de gestión
Informes
Programas de auditoría interna</t>
  </si>
  <si>
    <t xml:space="preserve">
Una vez culminada la labor de auditoría y el plan de mejoramiento respectivo, la jefe de la Oficina de Control Interno solicita a la Oficina de Sistemas vía email la publicación del informe final de la auditoría o de cualquier seguimiento e informe de ley y el plan de mejora del mismo, en la página web de la entidad, estos informes y demás se enviaran escaneados. Una vez la Oficina Asesora de Comunicaciones confirme la publicación del informe, el auditor verifica que el informe haya quedado correctamente publicado. Evidencia. Comunicación de solicitud de Publicación de Informe de auditoría. En caso de la no publicación, se solicita nuevamente al ingeniero de sistemas el cargue.
</t>
  </si>
  <si>
    <t>Fallas en la cultura de la probidad que generan Afectación de la integridad de las entidades y la confianza de los ciudadanos</t>
  </si>
  <si>
    <t>Posibilidad de recibir dádivas o beneficios a nombre propio o de terceros por la no realización del curso de reeducación al ciudadano a infractores de normas de tránsito.</t>
  </si>
  <si>
    <t xml:space="preserve">El instructor verifica que la persona que llegue a liquidar el curso sea el presunto infractor comparando el documento de identidad en físico frente a la orden de comparendo dejando como evidencia el acta que genera el sistema QUIPUX. </t>
  </si>
  <si>
    <t>Fallas en la cultura de la probidad que generan Afectación de la 
integridad de las 
entidades y la 
confianza de los 
ciudadanos</t>
  </si>
  <si>
    <t>Recibir dádivas o beneficios a nombre propio o de terceros por el no cumplimiento de las obligaciones  de los contratos  supervisados por la subdireccion administrativa y financiera</t>
  </si>
  <si>
    <t>Pliegos de condiciones o estudios previos hechos a la medida de una firma en particular, falta de control y seguimiento a la elaboración de los pliegoso estudios previos por parte de quienes tienen la función de realizarlos, o excesiva confianza en los servidores que elaboran estos documentos.</t>
  </si>
  <si>
    <t>Posibilidad de recibir o solicitar cualquier dádiva o beneficio a nombre propio o de terceros con el fin celebrar un contrato debido a Pliegos de condiciones o estudios previos hechos a la medida de una firma en particular, falta de control y seguimiento a la elaboración de los pliegos o estudios previos por parte de quienes tienen la función de realizarlos, o excesiva confianza en los servidores que elaboran estos documentos.</t>
  </si>
  <si>
    <t>Para la etapa precontractual, El profesional especializado de contratación, valida los estudios previos presentados por los líderes de proceso responsables que exista soporte de la información consiganda como el análisis de procesos similares en otras entidades respecto a los indicadores financieros, los precios promedios con las cotizaciones presentadas, que exista CDP, que los requisitos habilitantes vayan conforme a la ley de acuerdo con la modalidad de contratación en cada caso, lo que permite continuar con las etapas subsiguientes de los procesos contractuales correspondientes.</t>
  </si>
  <si>
    <t>Posibilidad de recibir o solicitar cualquier dádiva o beneficio a nombre propio o de terceros por la alteración, sustracción o destrucción de datos o información documental fisica o digital bajo custodia de Gestión documental, obstruyendo la correcta preservación y conservación de información documental generando como consecuencias sanciones disciplinarias y penales para los funcionarios involucrados, pérdida de imagen y reputación de la entidad y hallazgos por parte de organismos de control</t>
  </si>
  <si>
    <t>El técnico operativo de gestión documental verifica el acceso y consulta de los documentos mediante procedimiento (procedimiento de consulta y préstamo de expedientes)</t>
  </si>
  <si>
    <t>El Técnico operativo envia al solicitante el archivo físico una vez verificado que el expediente se encuentra digitalizado, si no está digitalizado, se procede a digitalizar el archivo para su posterior envío dejando como evidencia el correo enviado.</t>
  </si>
  <si>
    <t>En desarrollo del ejercicio de las actividades de la oficina de las TIC se puede ejercer inadecuadamente las fucniones, responsabilidades  y facultades en el manejo de la plataforma tecnológica de la entidad.</t>
  </si>
  <si>
    <t xml:space="preserve">Posibilidad de pérdida de confianza en las actuaciones públicas por acciones disciplinarias, ficales y penales por la alteración, sustracción, divulgación o destrucción de datos o información al alcance de los funcionarios del área de TIC,  con el objetivo de favorecer a funcionarios, contratistas o terceros con intereses particulares en dicha información </t>
  </si>
  <si>
    <t>Trimestral</t>
  </si>
  <si>
    <t>El profesional universitario de TIC realiza  diariamente copias de seguridad a los sistemas de información resguardándolos bajo llave en la oficina TIC.</t>
  </si>
  <si>
    <t xml:space="preserve">Intervención en el trámite por parte del inspector de tránsito para exonerar un comparendo </t>
  </si>
  <si>
    <t>Posibilidad de recibir dádivas para exonerar un comparendo para un beneficio propio o de un tercero por la intervención en el trámite por parte del inspector de tránsito.</t>
  </si>
  <si>
    <t>El profesional de contravenciones realiza trimestralmente la revisión de los expedientes exonerados de embriaguez y aleatoreamente otras infracciones con el fin de verificar que el fallo haya dado cumplimiento a la normatividad vigente, en caso de encontrar irregularidades se informará a través de memorando a la Dirección y como evidencia se llevará el registro en un archivo en excel.</t>
  </si>
  <si>
    <t>Intervención en el trámite por parte del profesional especializado de tránsito para la entrega de licencias sin el lleno de requisitos</t>
  </si>
  <si>
    <t>Posibilidad de recibir dádivas por la entrega irregular de licencias de conducción suspendidas o canceladas por parte un servidor.</t>
  </si>
  <si>
    <t>El profesional especializado de contravenciones valida en el expediente el fallo donde evidencia que el ciudadano haya cumplido con el término de suspensión, revisa que haya cumplido con la asistencia a las horas comunitarias y en el evento de ser absuelto el inspector hará la entrega de la licencia una vez haya proferido el fallo absolutorio y en el evento que el usuario se presente a solicitar la licencia con posterioridad a la emisión de la resolución absolutoria, el profesional especializado validará la información en el expediente y realizará la entrega.</t>
  </si>
  <si>
    <t>Pago indebido e intensional de la validación de documentos requisito para el pago por alguno de los servidores que intervienen en el proceso, como también por el ordenador del gasto de la entidad</t>
  </si>
  <si>
    <t>Posibilidad de recibir dádivas a favor propio o de un tercero debido al pago indebido de cuentas, facturas y devoluciones sin el cumplimiento de los requisitos</t>
  </si>
  <si>
    <t>El profesional especializado de tesoreria verifica que los pagos realizados concuerden con las ordenes de pago y soportes de acuerdo a los lineamientos establecidos como soporte imprime la tranferencia o transacción del pago realizado.</t>
  </si>
  <si>
    <t>Se realiza el pago sin las retenciones tributarias exigidas por al ley para un beneficio propio o de un tercero.</t>
  </si>
  <si>
    <t>Posibilidad de recibir dádivas a favor propio o de un tercero por sanciones disciplinarias y penales para el funcionario responsable y el representante legal de la entidad debido a dejar de prácticar de retenciones a los sujetos obligados sin una causa de ley justificada</t>
  </si>
  <si>
    <t>El profesional especializado de contabilidad permanece actualizado sobre los efectos disciplinarios y penales desencadenados por el incumplimiento del régimen tributario y la identificación de la base gravable dejando como evidencia de la aplicación de las retenciones a los sujetos obligados la orden de pago con los descuentos aplicados a los provvedores, la nómina, los trámites de traspaso y los controles de la DIAN y otros entes.</t>
  </si>
  <si>
    <t>No reporte de información exógena DIAN y RETEICA de un sujeto obligado  de forma intensional sin una causa de ley justificada</t>
  </si>
  <si>
    <t>Posibilidad de recibir dádivas a favor propio o de un tercero por sanciones disciplinarias y penales por no reportar información exógena DIAN y RETEICA de un sujeto obligado  de forma intensional sin una causa de ley justificada</t>
  </si>
  <si>
    <t>Posibilidad de obtener un beneficio económico por recibir dinero por parte de los usuarios con el fin de agilizar un trámite</t>
  </si>
  <si>
    <t>El líder de programa verifica que se mantenga enturnado al funcionario para que solo atienda los turnos que genera el sistema, dejando como evidencia turnos atendidos por cada funcionario.</t>
  </si>
  <si>
    <t>El líder de programa supervisa que los funcionarios atiendan los turnos en el orden asignado por la persona encargada de generar el turno en el sistema dejando como soporte relación de turnos y hora de atención</t>
  </si>
  <si>
    <t>Al tener los funcionarios al sistema de información, se pueden presentar alteraciones a la información relacionado con las tasas de transito y en el cargue de la información del parque automotor</t>
  </si>
  <si>
    <t>Posibilidad de obtener un beneficio económico por alterar o modificar el sistema de información relacionado con las tasas de transito y el cargue de la información del parque automotor</t>
  </si>
  <si>
    <t>El técnico operativo atención al usuario le envia solicitud sobre las inconsistencias relacionadas con impuestos y embargos coactivos en el sistema QX al profesional asignado por la Dirección quien valida dicha información en CIVITRANS y procede a realizar los ajustes correspondientes en el sistema QX dejando como evidencia la trazabilidad de las actuaciones realizadas en el sistema QX y un archivo de excel en drive en el cual se encuentran las solicitudes y el estado de las mismas.</t>
  </si>
  <si>
    <t>El líder de programa verifica  que los funcionarios del proceso de gestión de trámites den cumplimiento al instructivo RGT-I01 relacionada con cambios a las caracteristicas solicitadas por parte de los usuarios ante el RUNT dejando como evidencia los correos electrónicos y la resolución firmada.</t>
  </si>
  <si>
    <t>Inadacuado manejo de las credenciales de acceso a los sistemas institucionale, desatención de los procedimientos institucionales.</t>
  </si>
  <si>
    <t>Posibilidad de afectación económica, legal y penal por fraude externo debido a la falta de controles en los procedimientos de gestión de trámites, no asignación de roles y responsabilidades.</t>
  </si>
  <si>
    <t>Durante la vinculación de los empleos de libre nombramiento y remoción se ajustan las competencias de conocimientos y experiencias con el fin de vincular al personal de confianza necesario para la  gestión institucional de la administración en curso.</t>
  </si>
  <si>
    <t xml:space="preserve"> Posibilidad de pérdida de confianza de la comunidad hacia las actuaciones públicas debido a la vinculación de personal sin las competencias, conocimientos y experiencia necesarias y/o modificaciones y ajustes a los requisitos de la formación y estudio para obtener un beneficio propio o de un particular</t>
  </si>
  <si>
    <t>El profesional especializado de Talento Humano revisa de manera permanente los requisitos del cargo establecidos en el Manual de Funciones y Competencias Laborales vigente, evidenciandose en el procedimiento de Nombramiento y posesión de un servidor público e informa al Subdirector administrativo y financiero sobre la evaluación a la hoja de vida del candidato y definen su vinculación o no de acuerdo al grado de cumplimiento.</t>
  </si>
  <si>
    <t>Incumplimiento de procedimientos y normatividad aplicable de los procesos judicales con el propósito de favorecer un interés particular</t>
  </si>
  <si>
    <t xml:space="preserve">Posibilidad de pérdida de confianza de la comunidad hacia las actuaciones públicas, por omisión y desatención de las actuaciones, criterios, normas o leyes en el trámite de los procesos judiciales en contra de la entidad, al igual que la emisión de conceptos de carácter jurídico, bajo la gestión de la oficina asesora jurídica con el propósito de favorecer un interés particular (demandante del ITA o funcionario de la entidad interesada) en los procesos judiciales o conceptos de carácter jurídico </t>
  </si>
  <si>
    <t>Inadecuado manejo de los expedientes disciplinarios, desatendiendo los procedimientos establecidos.</t>
  </si>
  <si>
    <t>Posibilidad de recibir o solicitar cualquier dádiva o beneficio a nombre propio o de terceros por ventilar información sujeta a reserva de los expedientes disciplinarios que traería como consecuencias sanciones disciplinarias y económicas por el garante.</t>
  </si>
  <si>
    <t>El coordinador del comité interno disciplinario focalizará la información relacionada con los procesos bajo estricto resguardo y su consulta solo será previa autorización</t>
  </si>
  <si>
    <t>Posibilidad de solicitar o recibir dádivas por favorecimiento indebido relacionado con preferencia en la atención para agilizar la obtención de trámite solicitado</t>
  </si>
  <si>
    <t>En desarrollo del ejercicio auditor a cargo del proceso de evaluación y control se omite, la realización de actuaciones y se ajustan o alteran informes de evaluación  en favorecimiento de la gestión de los responsables de los procesos auditados por influencia o presiones de estos.</t>
  </si>
  <si>
    <t>Posibilidad de Pérdida de confianza de la comunidad por investigaciones administrativas y disciplinarias debido al incumplimiento del código ético del auditor y estatuto de auditoría interna.</t>
  </si>
  <si>
    <t>El profesional de tecnología de la información verifica que se cumpla con el cronograma de mantenimiento de las impresoras por parte del proveedor del equipo dejando como evidencia informe con las respectivas observaciones al cronograma de mantenimiento.</t>
  </si>
  <si>
    <t xml:space="preserve"> Posibilidad de efecto dañoso sobre los recursos públicos </t>
  </si>
  <si>
    <t xml:space="preserve">Posibilidad de efecto dañoso sobre los recursos públicos </t>
  </si>
  <si>
    <t>Posibilidad de efecto dañoso sobre los recursos públicos por la entrega de anticipos o pagos anticipados sin la correcta aprobación del Plan de Inversión o aprobación de las garantías dispuestas en la norma para la cobertura del riesgo.</t>
  </si>
  <si>
    <t>PROCEDIMIENTO REVISIÓN DEL MODELO INTEGRADO DE PLANEACIÓN Y GESTIÓN MIPG Y SISTEMAS DE GESTIÓN COMPLEMENTARIOS</t>
  </si>
  <si>
    <t>PROCEDIMIENTO DOCUMENTO Y REVISIÓN DE PLANES DE ACCIÓN</t>
  </si>
  <si>
    <t>NO DOCUMENTADO</t>
  </si>
  <si>
    <t>PROCEDIMIENTO DOCUMENTACIÓN Y REVISIÓN DE PLANES DE ACCIÓN</t>
  </si>
  <si>
    <t xml:space="preserve">PROCEDIMIENTO PLANIFICACIÓN Y DESARROLLO DEL CURSO EN NORMAS DE TRÁNSITO. </t>
  </si>
  <si>
    <t>PROCEDIMIENTO CONSULTA DE EXPEDIENTES</t>
  </si>
  <si>
    <t>PROCEDIMIENTO ARCHIVO DE EXPEDIENTES</t>
  </si>
  <si>
    <t>GUIA DEL MSPI</t>
  </si>
  <si>
    <t>EDUCACIÓN Y SEGURIDAD VIAL</t>
  </si>
  <si>
    <t>ELABORACIÓN Y EJECUCIÓN DEL CRONOGRAMA DE OPERATIVOS</t>
  </si>
  <si>
    <t>ELABORACIÓN DEL PLAN ANUAL DE EDUCACIÓN VIAL</t>
  </si>
  <si>
    <t>PROCEDIMIENTO DE LEVANTAMIENTO DE NECESIDADES DE SEÑALIZACIÓN Y DEMARCACIÓN</t>
  </si>
  <si>
    <t>POLÍTICA DE TRATAMIENTO DE DATOS INSTITUCIONAL</t>
  </si>
  <si>
    <t>El subdirector de seguridad vial usa la política de tratamiento de datos para la recolección de información y los formatos de asistencia.</t>
  </si>
  <si>
    <t>El subdirector de seguridad vial diligencia los formatos de supervisión de contrato teniendo en cuenta la cuenta de cobro que presenta el contratista</t>
  </si>
  <si>
    <t>PROCEDIMIENTO DEVOLUCIÓN DE LICENCIA DE CONDUCCIÓN</t>
  </si>
  <si>
    <t>PROCEDIMIENTO CONSULTA Y PRÉSTAMO DE EXPEDIENTES</t>
  </si>
  <si>
    <t>PROCEDIMIENTO ELABORACIÓN DE CERTIFICADO DE DISPONIBILIDAD PRESUPUESTAL</t>
  </si>
  <si>
    <t>El profesional especializado de contabilidad revisa las alertas que el software SIIAFE genera para que no queden comprobantes y órdenes de pago sin registrar, una vez el profesional especializado de contabilidad realiza la contabilización (registrar cuentas en débito y crédito) diariamente, dejando como registro los movimientos en el software en el  módulo de administración contable, en el ítem gestión de aseguramiento de periodos. En caso de que al realizar las órdenes de pago no se marquen las deducciones, el software SIIAFE automáticamente marca las deducciones para que se registre en contabilidad</t>
  </si>
  <si>
    <t>El profesional especializado de contabilidad realiza las órdenes de pago de acuerdo a los registros presupuestales verificando que el valor a pagar no exceda el valor disponible dejando como evidencia las órdenes de pago con valor superior al valor del registro presupuestal ni fecha con valor superior a la fecha de expedición del RP.</t>
  </si>
  <si>
    <t>PROCEDIMIENTO ELABORACIÓN DE LAS ORDENES DE PAGO</t>
  </si>
  <si>
    <t>CONTROL DISCIPLINARIO</t>
  </si>
  <si>
    <t>PROCEDIMIENTO DE CONSULTA Y PRESTAMO DE EXPEDIENTE</t>
  </si>
  <si>
    <t>pérdida de confianza en la ciudadanía por el cargue erróneo en el sistema de características de los vehículos a matricular  inicialmente</t>
  </si>
  <si>
    <t>no cargue de la información completa en el RUNT por parte del importador frecuente, el organismo de tránsito cuando es importador ocasional y cuando es una matrícula por remate o adjudicación.</t>
  </si>
  <si>
    <t>PROCEDIMIENTO ATENCIÓN DE TRÁMITES GENERALES DEL RNA, RNRYS Y RNMA</t>
  </si>
  <si>
    <t>El profesional especializado de la oficina de contratación verifica que las obligaciones del contrato concuerden con el objeto contractual dejando como evidencia el contrato firmado en la carpeta, el cual se encuentra documentado en todos los procedimientos de contratación.</t>
  </si>
  <si>
    <t>PROCEDIMIENTO NOMBRAMIENTO Y POSESIÓN DE UN NUEVO SERVIDOR PUBLICO</t>
  </si>
  <si>
    <t xml:space="preserve">PROCEDIMIENTO ELABORACIÓN DEL PLAN DE CAPACITACIÓN </t>
  </si>
  <si>
    <t>PROCEDIMIENTO EVALUACIÓN DEL DESEMPEÑO</t>
  </si>
  <si>
    <t>Decreto 1072 de 2015.</t>
  </si>
  <si>
    <t>Posibilidad de efecto dañoso sobre los recursos públicos por causación de intereses moratorios y no cobertura de los servicios de seguridad social debido al pago extemporáneo por omisión o reporte de novedades en la liquidación y pago de la seguridad social y aportes parafiscales.</t>
  </si>
  <si>
    <t>PROCEDIMIENTO LIQUIDACION DE NOMINA</t>
  </si>
  <si>
    <t>PROCEDIMIENTO SEGUIMIENTO A METAS</t>
  </si>
  <si>
    <t>GESTIÓN DE RECURSOS E INFRAESTRUCTURA - SUBPROCESO TIC</t>
  </si>
  <si>
    <t>GESTIÓN DOCUMENTAL</t>
  </si>
  <si>
    <t>CONTRAVENCIONES</t>
  </si>
  <si>
    <t>GESTIÓN DE RECURSOS E INFRAESTRUCTURA - SUBPROCESO ADMINISTRATIVO</t>
  </si>
  <si>
    <t xml:space="preserve">Posibilidad de afectación económica y reputacional por sanciones disciplinarias e investigaciones por parte de los organismos de control debido al incumplimiento del plan estratégico institucional (Plataforma estratégica: misión, visión, principios, valores, objetivos estratégicos, objetivos institucionales ) y  metas institucionales debido a la interrupción en la ejecución y avance de los planes institucionales y estratégicos por no contar con los recursos suficientes para su ejecución y la sobreestimación del presupuesto. </t>
  </si>
  <si>
    <t>Porcentaje de cumplimiento de metas institucionales.
Numero de actividades ejecutadas del plan de accion/ numero de actividades programadas</t>
  </si>
  <si>
    <t xml:space="preserve">Posibilidad de afectación reputacional por investigación disciplinaria de entes de control y aumento de quejas y reclamos de los grupos de valor debido a la realización de la rendición de cuentas fuera los lineamientos del Manual único de Rendición de cuentas y acciones relacionadas en el componente 5 del Programa de transparencia y etica Publica PTEP. </t>
  </si>
  <si>
    <t>Rendición de cuentas ejecutadas / Rendiciones programadas</t>
  </si>
  <si>
    <t>Posibilidad de afectación  reputacional  por el incumplimiento de las disposiciones de elaboración y publicación de políticas derivadas del Modelo Integrado de Planeación y Gestión.</t>
  </si>
  <si>
    <t>Posibilidad de afectación reputacional  debido a la formulación y ejecución de los planes, programas o proyectos institucionales del ITA, fuera de lo establecido en el plan de desarrollo departamental desatendiendo las necesidades reales de la entidad, la misionalidad y la consecución de los objetivos estratégicos del ITA, por demoras en la entrega de la información por parte de los líderes de procesos y dificultades o fallas en la planeación estratégica que orienten y brinden un marco de referencia claro a seguir, en el desarrollo de las actividades, operaciones y/u objetivos.</t>
  </si>
  <si>
    <t>Posibilidad de afectación económica y reputacional  debido a la materialización de los riesgos institucionales por el no monitoreo de los controles establecidos.</t>
  </si>
  <si>
    <t>Posibilidad de afectación aconómica y reputacional  debido al incumplimientos en términos de ley para publicar planes, proyectos e informes insitucionales.</t>
  </si>
  <si>
    <t>Posibilidad de efecto dañoso sobre los recursos públicos debido a la planeación, adquisición y liquidación de bienes y servicios sin justificacion de necesidad y programacion en el PAA, fuera de los requerimientos normativos de acuerdo a las modalidad de contratación y el lleno de requisitos legales.</t>
  </si>
  <si>
    <t>SE ELIMINA EL RIESGO 2, POR ESTAR CONTENIDO EN LAS ACTIVIDADES DEL RIESGO 1. SE PASA EL CONTROL DEL RIESGO 2 AL RIESGO 1</t>
  </si>
  <si>
    <t>No se esta midiendo los indicadores y no estan arituculados con los procesos. El plan de accion del ano 2023 se ejecuto, se reunieron con proveedores para garantizar que siempre hubiesen insumos.</t>
  </si>
  <si>
    <t>Se recomienda digitalizar todos los procesos de contratacion de acuerdo se vayan realizando.</t>
  </si>
  <si>
    <t xml:space="preserve">El coordinador de la dependencia verifica que el funcionario o contratista presento la solicitud de acceso al deposito u oficinas del archivo. La solicitud es enviada a la Subdirección Administrativa y Financiera para su debida autorizacioín de ingreso, quedando como evidencia el correo electrónico aprobando la solicitud. </t>
  </si>
  <si>
    <t>SE CAMBIAN LOS CONTROLES Y TIPOLOGIA Y CLASIFICACION DEL RIESGO.</t>
  </si>
  <si>
    <t xml:space="preserve">En caso de que se requiera el expediente digital por un ente de control o medios judiciales, el técnico operativo de gestión documental procederá a revisar su digitalización para su posterior envio por correo electrónico, si se requiere la carpeta física donde medie orden judicial o administrativa, se verificará su digitalización previo a su entrega, sino se procederá a la digitalización del mismo para su préstamo. Posteriormente, se envía correo informando de la salida del expediente a la Subdirección Administrativa y Financiera. </t>
  </si>
  <si>
    <t xml:space="preserve">El coordinador de la dependencia gestiona capacitaciones para los contratistas de apoyo a la gestion en diferentes temas enfocados al manejo de la documentacion,  y al cumplimiento de las normas y politicas archivisticas existentes. </t>
  </si>
  <si>
    <t>El profesional universitario de las TIC solicita la creación de un ticket a la empresa prestadora del servicio de internet con el fin de solucionar el fallo de internet con base al acuerdo en niveles de servicio que se haya contratado con ellos.</t>
  </si>
  <si>
    <t>Cada mes la subdireccion administrativa y financiera debe verificar el pago oportuno del servicio de internet sustentandolo con el comprobante de pago.</t>
  </si>
  <si>
    <t>Mantener activo el canal secundario de internet el cual entra en funcionamiento ante cualquier caida del canal principal.</t>
  </si>
  <si>
    <t>Porcentaje de disponibilidad del servicio
Minutos de interrupciones al mes/minutos mensuales del servicio*100</t>
  </si>
  <si>
    <t>El profesional universitario establece el plan anual de mantenimiento y realiza seguimiento a la ejecución de los mantenimientos preventivos y correctivos del hardware y software institucional y realiza control de las hojas de vida de los equipo de acuerdo al plan anual de mantenimiento  dejando como evidencia planillas de mantenimiento preventivos, correctivos.</t>
  </si>
  <si>
    <t>Cumplimiento del plan de mantenimiento
Mantenimientos preventivos realIzados anualmente /Mantenimientos programados anualmente.</t>
  </si>
  <si>
    <t>Porgramación de compras tecnológicas
Cantidad anual de insumos tecnológicos adquiridos/Cantidad anual de insumos tecnológicos presupuestados*100</t>
  </si>
  <si>
    <t>El profesional universitario revisa y verifica como supervisor de los contratos y las licencias, inversiones tecnologicas, renovacion de productos firewall, certificados digitales e implementos de seguridad.</t>
  </si>
  <si>
    <t>Back up mensual por cada serividor / Back up mensual programado*100</t>
  </si>
  <si>
    <t>El profesional universitario de presupuesto verifica permanentemente el contenido de la solicitud de CDP efectuada por los ordenadores del gasto, para que cumpla con los requisitos establecidos en el procedimiento dejando registrada la verificacion mediante la expediciendo del CDP</t>
  </si>
  <si>
    <t>PROCEDIMIENTO ELABORACIÓN DE LA CONCILIACIÒN BANCARIA Y ORDENES DE PAGO</t>
  </si>
  <si>
    <t>Políticas de acceso y el ítem 7.2 roles y responsabilidades  del manual seguridad de la información.</t>
  </si>
  <si>
    <t>Posibilidad de afectación económica y reputacional por pérdida de credibilidad debido a la pérdida o extravío de hoja de vida de los historiales de los vehículos durante el envio al transito de nueva residencia por efecto de trámite de traslado de cuentas que realizan los usuarios.</t>
  </si>
  <si>
    <t>PROCEDIMIENTO DE CONSULTA Y PRESTAMO DE EXPEDIENTE. NO DOCUMENTADO</t>
  </si>
  <si>
    <t>Obligaciones de devoluciones por derechos de transito</t>
  </si>
  <si>
    <t>En caso de que haya que ingresar nueva información de un vehículo a matricular, el líder de programa autoriza con su firma previa verificación de  la documentación respectiva, los formatos y la firma del funcionario que vaya a realizar la matricula dejando como evidencia los documentos soportes de la expedición de la matrícula</t>
  </si>
  <si>
    <t>SE UNIFICARON LOS DOS RIESGOS (2 y 3) EN UNO SOLO POR DESCRIBIR LAS MISMAS ACTIVIDADES DEL PLAN INSTITUCIONAL. Se reformula un solo indicador.  Riesgo 3 eliminado.</t>
  </si>
  <si>
    <t>El jefe de planeación solicita por medio escrito o magnético a los líderes de los procesos los planes de acción por procesos de acuerdo al procedimiento "documento y revisión de planes de acción" Y "PROCEDIMIENTO FORMULACIÓN Y SEGUIMIENTO DEL PLAN INTEGRADO DE ACCIÓN ANUAL" dejando como evidencia el Plan de acción INTEGRADO Y OPERATIVO formulado</t>
  </si>
  <si>
    <t>El técnico operativo de gestión documental diligencia el formato salida de expediente con la información de la carpeta solicitada dejando como evidencia registro escaneado y oficio remisorio.</t>
  </si>
  <si>
    <t>El profesional especializado de talento humano envia a control disciplinario a los funcionarios que no están cumplimiento con el desarrollo de las actividades de evaluación del desempeño a través de oficio y el correo institucional.</t>
  </si>
  <si>
    <t>Jurisdicción coactiva. No documentado</t>
  </si>
  <si>
    <t>El jefe de la oficina jurídica plantea las líneas de defensa para la representación judicial del ITA dejando como evidencia los diferentes expedientes que se llevan de las actuaciones de los procesos y los informes mensuales del apoderado del ITA</t>
  </si>
  <si>
    <t>Posibilidad de afectación reputacional por sanciones disciplinarias por parte de la procuraduría y arresto dentro de un incidente de desacato por el trámite inadecuado de las acciones de tutela y requerimiento de los entes de control.</t>
  </si>
  <si>
    <t>procedimiento seguimiento a metas. No documentado</t>
  </si>
  <si>
    <t>El comité de control disciplinario abre las acciones disciplinarias procedentes en concordancia con la normatividad vigente quedando como evidencia los expedientes contractuales.</t>
  </si>
  <si>
    <t>Procedimiento para la elaboración y seguimiento del  plan anual de auditorías ( Actividad 5). Procedimiento auditorias internas de gestion ( actividad 6)</t>
  </si>
  <si>
    <t>SE ADICIONA UN CONTROL PARA LA CAPACITACION E INDUCCION DEL PERSONAL.</t>
  </si>
  <si>
    <t>Se establecio una política para la expedición adecuada de los CDP y RP que de claridad sobre el procedimiento a seguir por los ordenadores del gasto.</t>
  </si>
  <si>
    <t xml:space="preserve"> </t>
  </si>
  <si>
    <t>ACTUALMENTE SE ESTAN REVISANDO MISION, VISION, VALORES, POLITICAS PARA ACTUALIZARLO.</t>
  </si>
  <si>
    <t>Rendicion de cuentas se realizo con la gobernacion de acuerdo a lo programado ano 2023.</t>
  </si>
  <si>
    <t>En la descripcion del riesgo se quito de la redaccion: " por sanciones disciplinarias, legales, penales, fiscales"</t>
  </si>
  <si>
    <t>Se hace seguimiento a los planes de accion, indicadores y plan de desarrollo cada 3 meses y a los riesgos cada 4 meses.  Se recomienda ajustar la matriz de esquema de publicacion de la informacion.</t>
  </si>
  <si>
    <t>No se estan realizando cursos actualmente, plataforma desahbilitada. Esperando permisos del ministerio.</t>
  </si>
  <si>
    <t>Se esta trabajando con el inventario del ano 2023. Se registra entrada y salidas</t>
  </si>
  <si>
    <t>Programa de mantenimiento ejecutado
Mantenimientos realizados/mantenimientos programados</t>
  </si>
  <si>
    <t xml:space="preserve"> SIIAFE el sistema integrado de financiera que maneja los modulos, parametriza cada perfil según sus funciones y asigna la clave de manera confidencial, con cada lider de proceso. En este caso de Presupuesto, su manejo es completamente independiente de Contabilidad, Tesoreria y Nomina.</t>
  </si>
  <si>
    <t>El plan de accion de mayo de 2023 no se ha ejecutado,  todavia se sigue haciendo manual.</t>
  </si>
  <si>
    <t>El Técnico Operativo de Gestión Documental actualiza los programas, planes, procedimientos e instrumentos archivísticos, dejando como evidencia los documentos actualizados y publicados en la intranet y pagina web de la entidad.</t>
  </si>
  <si>
    <t>El Técnico Operativo presenta los avances del plan de acción de la gestión documental articulado con el plan institucional al area de gestion de calidad, dejando como evidencia el seguimiento al plan, y registro documental o fotografico.</t>
  </si>
  <si>
    <t>El supervisor del contrato hace seguimiento mensual de las obligaciones contractuales asumidas por el personal de apoyo asignado dejando como evidencia los  informes de supervisión.</t>
  </si>
  <si>
    <t>Posibilidad de afectación económica y reputacional por interrupción de los procesos de gestión y servicios institucionales debido a la falta de mantenimiento de los equipos, actualizaciones de software de los equipos, actualización o instalación de herramientas antivirus y  limpieza de archivos temporales.</t>
  </si>
  <si>
    <t>Código: SIG-M06</t>
  </si>
  <si>
    <t>CONTROL INICIAL</t>
  </si>
  <si>
    <t>VERSION</t>
  </si>
  <si>
    <t>FECHA</t>
  </si>
  <si>
    <t>DESCRIPCION</t>
  </si>
  <si>
    <t>ELABORÓ</t>
  </si>
  <si>
    <t>REVISÓ</t>
  </si>
  <si>
    <t>APROBÓ</t>
  </si>
  <si>
    <t>Información no encontrada</t>
  </si>
  <si>
    <t>CONTROL DEL CAMBIO</t>
  </si>
  <si>
    <t>DESCRIPCION- NATURALEZA DE CAMBIO</t>
  </si>
  <si>
    <t>Jefe de planeacion</t>
  </si>
  <si>
    <t>Apoyo a la gestion SGC -MIPG</t>
  </si>
  <si>
    <t>2 - 7</t>
  </si>
  <si>
    <t>Actualización del membrete en el pie de página, indicando el cambio de la dirección de la sede de Sabanagrande al municipio de Baranoa.
Cambia a versión 8</t>
  </si>
  <si>
    <t>Actualización del logo institucional dentro de los diferentes documentos, formatos y procedimientos de cada proceso del Instituto
Se mantiene la versión 8</t>
  </si>
  <si>
    <t>Dirección</t>
  </si>
  <si>
    <t>Actualización de imagen institucional (logo y membrete) según la Ley 2345 de 2023 Por medio de la cual se implementa el manual de identidad visual de las entidades estatales, se prohíben las marcas de gobierno y se establecen medidas para la austeridad en la publicidad estatal.
Se realizan ajustes y eliminación de riesgos, 93 riesgos evaluados.
Se mantiene la versión 8</t>
  </si>
  <si>
    <t>Creacion de la matriz de riesgo.</t>
  </si>
  <si>
    <t>Probabilidad de afectación reputacional por requerimientos administrativos por información financiera no cofiable debido a registros contables inapropiados por la Definición inadecuada de políticas contables que no contribuyen a una representación fiel.</t>
  </si>
  <si>
    <t>El profesional especializado de contabilidad revisa que se hayan contemplado todos los criterios necesarios para el reconocimiento, medición, revelación y presentación de los hechos económicos dejando como registro los comprobantes contables basado en las políticas contables.</t>
  </si>
  <si>
    <t>El profesional especializado de contabilidad verifica la información que expide el Ministerio de Hacienda y Crédito Público a través de PASIVOCOL dejando como evidencia la actualización de los saldos de cuotas partes y bonos pensionales y los pensionados activos.</t>
  </si>
  <si>
    <t>El líder de programa trimestralmente realizará revisión de los usuarios y perfiles de los contratistas y funcionarios, soliciatnado la inactivación de los que no estén uso por desvinculación de funcionarios o terminación de contratos dejando como evidencia el correo electrónico de solicitud de cierre de perfil y correo electrónico al área de recursos humanos con la relación del personal vinculado.</t>
  </si>
  <si>
    <t>Posibilidad de afectación reputacional por pérdida de confianza en la ciudadanía por el cargue erróneo en el sistema de características de los vehículos a matricular  inicialmente debido al no cargue de la información completa en el RUNT por parte del importador frecuente, el organismo de tránsito cuando es importador ocasional y cuando es una matrícula por remate o adjudicación.</t>
  </si>
  <si>
    <t xml:space="preserve">El Profesional especializado de talento humano realiza lista de asistencia de manera permanente de las capacitaciones desarrolladas </t>
  </si>
  <si>
    <t>El Profesional especializado identifica de manera adecuada las necesidades de capacitación de cada dependencia con el fin de desarrollar el plan institucional de capacitaciones dejando como evidencia formato de  necesidades de capacitación, en el caso de que exista una capacitación que no se encuentra inicialmente programada en el plan de capacitaciones queda como evidencia el registro del formato solicitud de capacitación GTH-F03.</t>
  </si>
  <si>
    <t>El profesional especializado de planeación solicita información a todos los procesos dejando como evidencia los documentos enviados y los medios por los cuales se realizó.</t>
  </si>
  <si>
    <t>El profesional especializado de planeación en conjunto con los líderes de los procesos formulan las acciones relacionadas con el componente 5 del Programa de Transparencia y Ética Publica y solicita a las dependencias la información a socializar a la ciudadanía.</t>
  </si>
  <si>
    <t>El jefe de planeación realiza monitoreo cuatrimestralmente a los controles establecidos dentro de los mapas de riesgos por procesos de la entidad dejando con evidencia informe de seguimiento</t>
  </si>
  <si>
    <t>El profesional del área de sistemas periódicamente programara cambio de contraseña a todos los equipos del Instituto, esto se hará desde el servidor de dominio, obligando a todos que al iniciar sesión realicen el cambio de contraseña.</t>
  </si>
  <si>
    <t>II SEGUIMIENTO A AGOSTO 30</t>
  </si>
  <si>
    <t>I SEGUIMIENTO RIESGOS A ABRIL 30</t>
  </si>
  <si>
    <t>Pendiente formular plan de accion de gestion del conocimiento para el area. En la proxima revision verificar si se realizo.</t>
  </si>
  <si>
    <t xml:space="preserve"> No se realizan backups</t>
  </si>
  <si>
    <t>No materializado, pero deben revisarse los controles y normatividad vigente.</t>
  </si>
  <si>
    <t>no hay actividades, se deben revisar los controles y la estructura del riesgo. No materializado.</t>
  </si>
  <si>
    <t>no materializado. No hay actividades,  se deben revisar los controles y la estructura del riesgo.</t>
  </si>
  <si>
    <t>Incluir en politica del año antijuridico dentro de los roles y responsabildiades la incluisión de que el area contravencuinal espeficicamente las inpectoras den respuesta a los requerimientos de la procuraduria que tengan que ver con la depdnencia lo anterior es que existen sendos requerimientos a los cuales no se les han dado respuesta pese a la insistencia del area juriica para cumplir con esto, ya la procuraduida regional se ha manifestado infirmalmente sobre la cinconformidfad de la no respuesta opertuna del ita de sus requewrimientos. No materializado, se deben revisar los controles y la estructura del riesgo.</t>
  </si>
  <si>
    <t>Ajustar los controles de acuerdo a los cambios propuestos para la politica de daño antijuridoc referente al tema de roles y responsabilidades. No materializado, se deben revisar los controles y la estructura del riesgo.</t>
  </si>
  <si>
    <t>No materializado, se deben revisar los controles y la estructura del riesgo</t>
  </si>
  <si>
    <t>El líder de programa de manera aleatoria verifica que el funcionario de ventanilla solo atienda trámites de las placas a las cuales se les ha generado un turno dejando como evidencia informe mensual de los trámites.</t>
  </si>
  <si>
    <t>El director del ITA realiza el analisis de los resultados a los indicadores institucionales de acuerdo al informe previamente presentado por la OAP y toma acciones necesarias teniendo en cuenta el cumplimiento de los mismos.</t>
  </si>
  <si>
    <t>Realización inadecuada de las copias de respaldo, fallas en los servidores institucionales y falta de controles a las bases de datos.</t>
  </si>
  <si>
    <t>La Alta Dirección a intervalos planificados comunica, socializa, aprueba  y hace públicas sus decisiones en los Comités Institucionales y las reuniones de Junta Directiva, en caso de inquietudes sobre sus decisiones, sustenta las razones de las mismas. Evidencia de su control mediante actas de comité y actas de junta directiva.</t>
  </si>
  <si>
    <t>El Profesional especializado verifica que el análisis del sector y estudios previos emitidos por la dependencia que presenta la necesidad cumpla con los requisitos normativos dejando como evidencia el contrato firmado, el cual se encuentra documentado en todos los procedimientos de contratación</t>
  </si>
  <si>
    <t>El ciudadano radica PQRSD, mediante el cual solicita corrección y/o completar información en la base de datos del ITA o del RUNT, con el fin de evidenciar la inconsistencia detectada, el profesional de atención al cliente remite a la persona encargada de realizar el proceso de acuerdo a la solicitud del usuario, con el fin de buscar la solución al trámite identificado, dejando como evidencia registro de la PQRSD en el ORFEO. Si el vehículo es de servicio público, el propietario del vehículo o un tercero con poder autenticado debe presentar un derecho de petición solicitando la correcion.</t>
  </si>
  <si>
    <t>El jefe de jurídica aprueba la preescipción en el sistema QUIPUX con base en la resolución previamente estandarizada y aprobada de acuerdo a los lineamientos jurídicos aplicables</t>
  </si>
  <si>
    <t xml:space="preserve">Posibilidad de afectación reputacional por pérdida de disponibilidad de información debido a  la pérdida o hurto de los documentos y activos por deficiencia en la seguridad física  y ausencia de copias de respaldo o copias de respaldo corruptas </t>
  </si>
  <si>
    <t xml:space="preserve"> pérdida o hurto de la información por deficiencia en la seguridad física de los documentos y activos y ausencia de copias de respaldo o copias de respaldo corruptas </t>
  </si>
  <si>
    <t>Incentivar en los empleados del ITA el uso de las herramientas de almacenamiento en la nube con las que cuentan para generar respaldo de su información.</t>
  </si>
  <si>
    <t>Realizar copias de seguridad en discos externos por dependencia</t>
  </si>
  <si>
    <t>Comprar e implementar sellos de seguridad en las CPU's de los computadores  del ITA.</t>
  </si>
  <si>
    <t>Posibilidad de afectación economica y reputacional por integridad de la información debido a falta de controles en la asignación de roles y responsabilidades dentro del software QUIPUX</t>
  </si>
  <si>
    <t>El personal de apoyo realiza de manera permanente la verificación del ítem 9. "Documentos anexos requeridos", establecidos en el formato de supervisión GRI-F26, como requisito previo para proceder con la radicación de las cuentas de cobro y/o facturas a través del aplicativo ORFEO.</t>
  </si>
  <si>
    <t>El profesional universitario de presupuesto realiza una revisión detallada de los documentos soporte de la cuenta de cobro y/o factura, efectuando la liquidación de las deducciones correspondientes. Posteriormente, remite la documentación a contabilidad para su aclaración, dejando el registro correspondiente de la verificación y chequeo de las cuentas.</t>
  </si>
  <si>
    <t>El profesional especializado de contabilidad realiza la orden de pago del contratista y/o proveedor a través del aplicativo SIIAFE, aplicando las deducciones correspondientes y verificando nuevamente el cumplimiento de los requisitos exigidos para el proceso de pago.</t>
  </si>
  <si>
    <t>El profesional especializado de tesorería verifica que las órdenes de pago se encuentren debidamente autorizadas por el ordenador del gasto y valida nuevamente el cumplimiento de los requisitos exigidos para el proceso de pago. Posteriormente, revisa que las cuentas estén cargadas y aprobadas en la plataforma SECOP.</t>
  </si>
  <si>
    <t>El profesional especializado de tesorería verifica que los pagos se hayan realizado de manera efectiva, dejando el registro correspondiente mediante el comprobante de egreso y el soporte del pago exitoso emitido por la entidad bancaria. Posteriormente, procede a marcar la cuenta del contratista y/o proveedor como pagada en la plataforma SECOP.</t>
  </si>
  <si>
    <t>El subdirector operativo realiza plan de control operativo con el fin de establecer los controles a desarrollar en cada municipio de la jurisdicción y como evidencia queda el cronograma de controles. Asimismo se utiliza la herramienta Survey123 donde queda evidencia del puesto de control que está planificado.</t>
  </si>
  <si>
    <t>El Subdirector Operativo elabora el plan de educación vial con base en el análisis de las estadísticas de siniestralidad contenidas en el informe de gestión, en los reportes del Observatorio de la Agencia Nacional de Seguridad Vial (ANSV) y en los aportes de los Comités Locales de Seguridad Vial. Como soporte del proceso, se dejan evidencias como el cronograma de actividades de educación vial y las actas de los comités.</t>
  </si>
  <si>
    <t>El subdirector operativo asigna funcionarios para verificar las actividades desarrolladas por los contratistas dejando como evidencia correo con reporte de novedades e informes de contratistas.</t>
  </si>
  <si>
    <t>El Subdirector Operativo, a través de los Comités Locales de Seguridad Vial y con base en las solicitudes de la ciudadanía, identifica y recopila las necesidades en materia de señalización y demarcación vial en los diferentes municipios. A partir de este diagnóstico, consolida un plan de instalación que sirve como base para la contratación de las respectivas obras. Como respaldo del proceso, se dejan reportes por parte del contratista que evidencian las necesidades priorizadas y que soportan las instrucciones de ejecución.</t>
  </si>
  <si>
    <t>TALENTO HUMANO</t>
  </si>
  <si>
    <t xml:space="preserve">Porcentaje de documentos hurtados </t>
  </si>
  <si>
    <t>Controlar la perdida de componentes tecnológicos del ITA. Comprar e implementar sellos de seguridad en las CPU's de los computadores tipo torre del ITA.</t>
  </si>
  <si>
    <t>Subdirección Administrativa y Financiera / Planeación - Sistemas</t>
  </si>
  <si>
    <t>Planeación / Sistemas</t>
  </si>
  <si>
    <t xml:space="preserve">Realizar copias de seguridad en discos externos por dependencia </t>
  </si>
  <si>
    <t xml:space="preserve"> Incentivar en los empleados del ITA el uso de las herramientas de almacenamiento en la nube con las que cuentan para generar respaldo de su información.</t>
  </si>
  <si>
    <t xml:space="preserve">Creacion de procedimiento de copias de seguirad de los activos de la información del ITA </t>
  </si>
  <si>
    <t>Posibilidad de afectación reputacional por sanciones administrativas, entes de control y quejas de usuarios internos y externos debido a la ejecución del sistema de gestión documental fuera de los requerimiento normativos y procedimentales, manejo inadecuado de la documentación e información producida y recibida por la entidad, inadecuada aplicación de los procedimientos, falta de idoneidad y capacitación e instrucciones al personal para ejecutar la labor asignada, ausencia de controles para el manejo de la información, fallas en el manejo y control de los documentos y registros físicos y digitales que reposan en el archivo central de la entidad.</t>
  </si>
  <si>
    <t>El profesional especializado de contravenciones verifica los reporte de los softwares simit y QX relacionada con comparendos que se encuentran en audiencia pública con el fin de realizar seguimiento a la caducidad de los mismos quedando como evidencia la alerta en el sistema y un correo institucional de notificación en caso de existir la caducidad.</t>
  </si>
  <si>
    <t>El profesional especializado de contabilidad valida la información ingresada mediante El software SIAFFE EN EL MODULO de administración  CONTABLE el cual genera alertas de tipo incorrecto de acuerdo a la información contable  ingresada con unos listados de auditores. el profesional especializado de contabilidad valida la información ingresada mediante El software SIAFFE EN EL MODULO de administración  contable el cual genera alertas de tipo incorrecto de acuerdo a la información contable  ingresada con unos listados de auditores, la evidencia es la alerta generada al momento de realizar una transacción.</t>
  </si>
  <si>
    <t>La subdireccion administrativa y financiera  identifica las necesidades y verifica semestralmente el cumplimiento del cronograma definido a través del plan de mantenimiento, dejando como evidencia el seguimiento semestral</t>
  </si>
  <si>
    <t>El Subdirector Administrativo y financiero verifica el cumplimiento del plan de gestión del riesgo de desastres el cual contiene las medidas preventivas para la mitigación de riesgos asociados a la pérdida parcial o total de los bienes y patrimonio de la entidad como evacuaciones e incendios.</t>
  </si>
  <si>
    <t>Sanciones dsiciplinarias, afectación del clima laboral e insatisfacción de usuarios internos</t>
  </si>
  <si>
    <t>Falta de disponibilidad de recursos físicos, locativos, tecnológicos y financieros.
Deficiencia en el control y manejo de la información interna requerida.
Desactualización con respecto a los requisitos legales aplicables.
Inadecuado seguimiento de las actividades programadas.</t>
  </si>
  <si>
    <t>El profesional especializado de talento humano realiza revisión y aprobación de nómina de acuerdo al procedimiento PAGO DE APORTES A LA SEGURIDAD
SOCIAL GTH-P11 dejando como evidencia la nómina y la planilla de pago de seguridad social.</t>
  </si>
  <si>
    <t>sanciones dsiciplinarias, afectación del clima laboral y reclamaciones de usuarios internos y externos</t>
  </si>
  <si>
    <r>
      <t xml:space="preserve">El profesional de tecnología de la información verifica semestralmente los insumos que participan en el buen funcionamiento de las máquinas y la elaboración del producto, dejando como evidencia informe técnico, en caso de que se detecte una falla o parálisis de la maquina suministrada por los operadores externos (RUNT </t>
    </r>
    <r>
      <rPr>
        <sz val="11"/>
        <color rgb="FFFF0000"/>
        <rFont val="Arial Narrow"/>
        <family val="2"/>
      </rPr>
      <t>o servicios integrales QX</t>
    </r>
    <r>
      <rPr>
        <sz val="11"/>
        <color theme="1"/>
        <rFont val="Arial Narrow"/>
        <family val="2"/>
      </rPr>
      <t>), el técnico operativo genera un ticket ante el RUNT, previa aprobación del líder del programa.</t>
    </r>
  </si>
  <si>
    <t>Gestión de recursos e infraestructura - subproceso Contractual</t>
  </si>
  <si>
    <t>Gestión de recursos e infraestructura - subproceso Contratactual</t>
  </si>
  <si>
    <t>Cada funcionario debe realizar backup de la información en el drive asociado a la cuenta institucional asignada.</t>
  </si>
  <si>
    <t>El profesional universitario de TIC realiza seguimiento a los riesgos asociados a las bases de datos de los software SIIAFE, QX TRANSITO,  dejando como evidencia informe monitoreo de riesgos de seguridad de la información</t>
  </si>
  <si>
    <t>Posibilidad de afectación reputacional y económica por pérdida de confianza por parte de la ciudadanía, investigaciones disciplinarias, penales, civiles para los funcionarios y para el instituto debido a la desactualización e inconsistencias en la información de la base de datos del parque automor, limitaciones, alertas y tasa vehicular.</t>
  </si>
  <si>
    <t>GESTIÓN DE RECURSOS E INFRAESTRUCTURA - SUBPROCESO CONTRACTUAL</t>
  </si>
  <si>
    <t>Para la etapa contractual, el profesional especializado de contratación verifica en el SECOP II o tienda virtual del estado colombiano  la información registrada por el profesional asignado y aprueba el proceso para firma del ordenador del gasto. En el sistema de información queda el registro correspondiente, en caso de encontrar inconsistencias, devuelve el proceso al profesional asignado.</t>
  </si>
  <si>
    <t>Posibilidad de afectación reputacional y econòmica por sanciones disciplinarias, afectación del clima laboral y reclamaciones de usuarios internos y externos debido a la ausencia de copias de respaldo o que estas se encuentran corruptas generando pérdida de disponibilidad de la información contenida en nómina e Historias Laborales</t>
  </si>
  <si>
    <t>El profesional de TIC instala el sofware google drive que permite la custodia de los documentos en la nube, realizando backup automatico de los archivos incluidos en las carpetas documento y escritorio.</t>
  </si>
  <si>
    <r>
      <t xml:space="preserve">El jefe de control interno solicita con anticipación la información ,realizando la solicitud por escrito y colocando un plazo para la entrega de  la misma y  citando en el oficio solicitud   el articulo 151 del Decreto 403 de 2020 (Obligación por parte del auditado de rendir informacion ) .  En caso de que no se cuente con la información que dependa de otras areas,  se hará saber por escrito a la dirección y a los responsables, la responsabilidad legal que tiene los servidores de suministrar la información .  </t>
    </r>
    <r>
      <rPr>
        <sz val="11"/>
        <color rgb="FFFF0000"/>
        <rFont val="Arial Narrow"/>
        <family val="2"/>
      </rPr>
      <t>(este control aplica para la solicitud de Información tanto de la requerida en el ejercicio de las auditorias como en los demás seguimientos e informes de ley)</t>
    </r>
  </si>
  <si>
    <t>El jefe de la oficina de control interno y el profesional universitario del área de control interno (Equipo auditor) en cada trabajo de auditoría diligencian y firman el formato de compromiso por parte de los auditores (formato ECI-F19) , con el fin de comunicar el conocimiento y aplicación del código de integridad de la entidad ,  del código del auditor y del estatuto de auditoría interna aprobados por el comité de control interno.</t>
  </si>
  <si>
    <t>El Subdirector Operativo realiza una evaluación semanal de la ejecución de los controles establecidos en el Plan de Control Operativo. En caso de identificar oportunidades de mejora, estas son comunicadas al agente de tránsito correspondiente, con el fin de optimizar el desarrollo de las actividades y garantizar el cumplimiento eficaz del plan.</t>
  </si>
  <si>
    <t>El profesional especializado de contabilidad realiza revision de  las cuentas bancarias y contables en el software SIIAFE con el fin de corregir errores detectados al finalizar el mes dejando como evidencia informe contable enviado a la Subdirección Administrativa y Financiera</t>
  </si>
  <si>
    <t>El provedor de servicios de la nube es el encargado de recopilar la informacion y realizar es respectivo backup de la misma.</t>
  </si>
  <si>
    <t xml:space="preserve">Una vez terminado cada trabajo de auditoría; es decir al comunicar el informe definitivo, El jefe de la oficina de control interno autoevalúa la calidad de cada trabajo realizado, mediante el diligenciamiento del Formato Evaluación del Trabajo de Auditoría Interna ECI-F17; el cual debe reposar en el expediente de la auditoria correspondiente. De encontrar incumplimiento del procedimiento para la realización de las auditorías; se procederá a realizar de forma inmediata el plan de acción correspondiente. (Actividad 4 del Programa de aseguramiento y mejora de la calidad de auditoría interna PAMC-AI ECI-PR01)
</t>
  </si>
  <si>
    <t>El jefe de la oficina de control interno y el profesional universitario del área, realizan seguimiento mensual  al plan anual de auditoria  mediante el monitoreo  de las actividades programadas  en un  archivo en excel, con el fin de asegurar la elaboracion y presentación de los informes  de forma  oportuna en los términos de ley;  en  caso de que se pase el tiempo legal de presentación de cualquier informe, se presentara de todos modos extemporáneos y de manera inmediata.</t>
  </si>
  <si>
    <t>Evidencia
(Trazabilidad de la ejecución)</t>
  </si>
  <si>
    <t>Ejecución</t>
  </si>
  <si>
    <t>Ejecuión</t>
  </si>
  <si>
    <t>Procedimientos</t>
  </si>
  <si>
    <t>Con registro manual</t>
  </si>
  <si>
    <t>Interna</t>
  </si>
  <si>
    <t>Sistemas de información</t>
  </si>
  <si>
    <t>Con registro electrónico</t>
  </si>
  <si>
    <t>Otros Esquemas</t>
  </si>
  <si>
    <t>Mixta</t>
  </si>
  <si>
    <t>Combinación análisis documental y sistemas de información de apoyo</t>
  </si>
  <si>
    <t>Siempre que se ejecuta la actividad</t>
  </si>
  <si>
    <t>Diario</t>
  </si>
  <si>
    <t>Mensual</t>
  </si>
  <si>
    <t>Bimestral</t>
  </si>
  <si>
    <t>Semestral</t>
  </si>
  <si>
    <t>Combinado (manual y electrónico)</t>
  </si>
  <si>
    <t xml:space="preserve">Externa </t>
  </si>
  <si>
    <t>Proceso</t>
  </si>
  <si>
    <t>Factor De Riesgo</t>
  </si>
  <si>
    <t>Descripción Del Tipo De Factor De Riesgo</t>
  </si>
  <si>
    <t>Tipología</t>
  </si>
  <si>
    <t>Tecnología</t>
  </si>
  <si>
    <t>Infraestructura</t>
  </si>
  <si>
    <t>TalentoHumano</t>
  </si>
  <si>
    <t>Seg. de la Información</t>
  </si>
  <si>
    <t>Integridad Pùblica - Corrupción</t>
  </si>
  <si>
    <t>Integridad Pùblica - LA/FT/FP</t>
  </si>
  <si>
    <t>Fuente Generadora Del Evento</t>
  </si>
  <si>
    <t>Eventos relacionados con transacciones y Operaciones realizadas por un cliente o usuario, que accede o entrega un bien o servicio a la entidad, a través de los canales dispuestos y en una jurisdicción específica.</t>
  </si>
  <si>
    <t>Eventos relacionados con las conductas o comportamientos de los empleados que afectan la Integridad Pública</t>
  </si>
  <si>
    <t>Eventos relacionados con la infraestructura tecnológica de la entidad.</t>
  </si>
  <si>
    <t>Eventos relacionados con la infraestructura física de la entidad.</t>
  </si>
  <si>
    <t>Eventos por situaciones externas que afectan la entidad.</t>
  </si>
  <si>
    <t>Falta de aplicación de los procedimientos</t>
  </si>
  <si>
    <t>Contrapartes de la entidad (naturales o jurídicas)</t>
  </si>
  <si>
    <t>Daño de equipos</t>
  </si>
  <si>
    <t>Derrumbes</t>
  </si>
  <si>
    <t>Fraude Externo</t>
  </si>
  <si>
    <t>Falta segregación de funciones</t>
  </si>
  <si>
    <t xml:space="preserve">Productos (bienes o servicios) que oferta/requiere </t>
  </si>
  <si>
    <t>Soborno</t>
  </si>
  <si>
    <t>Caída de sistemas de información y aplicaciones</t>
  </si>
  <si>
    <t>Incendios</t>
  </si>
  <si>
    <t>Suplantación de identidad</t>
  </si>
  <si>
    <t>Errores de grabación, autorización</t>
  </si>
  <si>
    <t>Canales utilizados para la operación</t>
  </si>
  <si>
    <t xml:space="preserve">Gestión inadecuada de conflicto de Intereses </t>
  </si>
  <si>
    <t>Caída de redes</t>
  </si>
  <si>
    <t>Inundaciones</t>
  </si>
  <si>
    <t>Asalto a la oficina</t>
  </si>
  <si>
    <t>Errores en cálculos para pagos internos y externos</t>
  </si>
  <si>
    <t>Jurisdicciones (nacional o territorial)</t>
  </si>
  <si>
    <t>Errores en hardware o software</t>
  </si>
  <si>
    <t>Atentados, vandalismo, orden público</t>
  </si>
  <si>
    <t>Falta de supervisión o interventoría</t>
  </si>
  <si>
    <t>Errores en programas</t>
  </si>
  <si>
    <t xml:space="preserve">Alta rotación o insuficiencia de personal </t>
  </si>
  <si>
    <t>Acciones contrarias a las leyes o acuerdos de empleo, salud o seguridad en el trabajo</t>
  </si>
  <si>
    <t>Acciones contrarias a las leyes o acuerdos contractuales</t>
  </si>
  <si>
    <t>Falta de capacitación y otros temas relacionados con el personal</t>
  </si>
  <si>
    <t>Ejecución_administración_de_procesos</t>
  </si>
  <si>
    <t>Transacción_u_Operación_aplica_para_LAFTFP</t>
  </si>
  <si>
    <t>EventoExterno</t>
  </si>
  <si>
    <t>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t>
  </si>
  <si>
    <t>GESTION GERENCIAL</t>
  </si>
  <si>
    <t>El jefe de planeación con acompañamiento del profesional universitario de TIC ejecuta el procedimiento de gestión de conocimiento organizativo dejando como evidencias las actividades desarrolladas en cada vigencia.</t>
  </si>
  <si>
    <t>El abogado adscrito al comité interno disciplinario presenta anualmente el  informe del estado de las actuaciones dejando evidencia el informe</t>
  </si>
  <si>
    <t>De acuerdo a la cuantía del contrato la interventoria verifica las condiciones técnicas de los elementos instalados dejando como evidencia los informes de supervision.</t>
  </si>
  <si>
    <t>Sanciones disciplinarias e investigaciones por parte de los organismos de control</t>
  </si>
  <si>
    <t>Descripción del riesgo</t>
  </si>
  <si>
    <t>Clasificación del riesgo</t>
  </si>
  <si>
    <t>Anual</t>
  </si>
  <si>
    <t>Actualizacion: 01/08/2026</t>
  </si>
  <si>
    <t>Versión: 09</t>
  </si>
  <si>
    <t>cuatrimestral</t>
  </si>
  <si>
    <t>soborno</t>
  </si>
  <si>
    <t>Inadecuada gestion de conflicto de intereses</t>
  </si>
  <si>
    <t>Corrupcion</t>
  </si>
  <si>
    <t>Lavado de activos LA, financiacion del terrorismo FT, y financiacion de la proliferacion de armas de destruccion masiva FP</t>
  </si>
  <si>
    <t>Fraude</t>
  </si>
  <si>
    <t>Errores, omisiones, informes inexactos o descripciones incorrectas realizados con culpa o dolo para beneficio personal o de terceros.</t>
  </si>
  <si>
    <t>Decidir en un asunto sobre el cual el servidor tiene un interés particular y directo en su regulación, gestión, control o decisión, o lo tuviere su cónyuge, compañero o compañera permanente, o algunos de sus parientes dentro del cuarto grado de consanguinidad, segundo de afinidad o primero civil, o su socio o socios de hecho o de derecho</t>
  </si>
  <si>
    <t>Desviar la gestión administrativa o los recursos públicos y privados para obtener un beneficio propio o para un tercero</t>
  </si>
  <si>
    <t>Ofrecer, prometer, dar, aceptar o solicitar una ventaja indebida de cualquier valor (que puede ser financiero o no financiero), directa o indirectamente, e independientemente de la ubicación, en violación de la ley aplicable, como incentivo o recompensa para que una persona actúe o se abstenga de actuar</t>
  </si>
  <si>
    <t>A través de estas prácticas y conductas se compromete la capacidad del Estado para cumplir con sus fines, en la medida que las entidades pueden ser usadas para dar apariencia de legalidad a recursos obtenidos de forma ilícita o ilegal, e incluso para trasladar recursos a personas o grupos que pueden terminar atacando instituciones estatales.</t>
  </si>
  <si>
    <t>Fuente generadora del evento</t>
  </si>
  <si>
    <t>Contexto de la organización</t>
  </si>
  <si>
    <t>Liderazgo del sistema</t>
  </si>
  <si>
    <t>Planificacion</t>
  </si>
  <si>
    <t>Apoyo</t>
  </si>
  <si>
    <t>Operación</t>
  </si>
  <si>
    <t>RIESGOS PARA LA INTERIGAD PUBLICA</t>
  </si>
  <si>
    <t>GERENCIAL</t>
  </si>
  <si>
    <t xml:space="preserve"> pérdida de confianza de la comunidad</t>
  </si>
  <si>
    <t>debido a la omisión de actividades de revisión, verificación, comparación, en los procedimientos establecidos para la formulación, control y seguimiento de los planes, programas y proyectos institucionales con el fin de obtener un beneficio propio o particular</t>
  </si>
  <si>
    <t>REEDUCACION AL CIUDADANO</t>
  </si>
  <si>
    <t>En desarrollo del ejercicio de las actividades de la oficina de las TIC se puede ejercer inadecuadamente las funciones, responsabilidades  y facultades en el manejo de la plataforma tecnológica de la entidad.</t>
  </si>
  <si>
    <t>GESTION FINANCIERA</t>
  </si>
  <si>
    <t>GESTION DE TRAMITES</t>
  </si>
  <si>
    <t xml:space="preserve"> Los técnicos de atención al cliente realizan revisión de los poderes y mandatos en las páginas de las diferentes notarias a través del sistema de biometría dejando como evidencia la impresión de la consulta</t>
  </si>
  <si>
    <t xml:space="preserve">Los técnicos de atención al cliente confirman en la página web de la registraduría nacional los documentos de identidad de las personas que otorgan poder o tramitan traspasos de acuerdo al instructivo de verificación y validación de documentos de trámites dejando como evidencia verificación de persona viva el cual se incluirá en la hoja de vida del vehículo con el fin de evitar suplantación de personas e identidad.
</t>
  </si>
  <si>
    <t xml:space="preserve"> los técnicos verifican que la hoja de vida de los vehículos de servicio público estén cargadas en el sistema IDOC para poder realizar los trámites, teniendo 3 días para cancelación de matrícula.</t>
  </si>
  <si>
    <t>SOPORTE JURIDICO</t>
  </si>
  <si>
    <t>El jefe de juridica establece procesos expeditos para cada trámite que tienen un control permanente a través de los sistemas de información dejando como evidencia los productos generados por el sistema ( QX,  ORFEO, SIMIT, RUNT)</t>
  </si>
  <si>
    <t>GESTION COMERCIAL</t>
  </si>
  <si>
    <t>Programa de Aseguramiento y Mejora  de la Calidad de Auditoría Interna.
PAMC-AI ( Actividad  3)</t>
  </si>
  <si>
    <t>EVALUACION Y CONTROL</t>
  </si>
  <si>
    <t>Mapa Riesgos Institucional 
Gestión,  Seguridad de la información, Fiscales y riesgos de integridad publica</t>
  </si>
  <si>
    <t>Actualizacion de la matriz institucional de riesgos de acuerdo a la version 7 de funcion publica de septiembre de 2025</t>
  </si>
  <si>
    <t xml:space="preserve">Soborno </t>
  </si>
  <si>
    <t xml:space="preserve">Integridad Publica </t>
  </si>
  <si>
    <t>40%</t>
  </si>
  <si>
    <t>El subdirector administrativo y financiero realiza seguimiento a la ejecución de acuerdo a lo establecido en el contrato dejando como evidencia actas de seguimiento, formato de supervision e informes de actividades,  entradas de almacen e informe de actividades o reportes dependendiendo los bienes o servicios adquiridos.</t>
  </si>
  <si>
    <t>recibir o solicitar cualquier dadiva o beneficio a nombre propio o de terceros</t>
  </si>
  <si>
    <t>Automatico y Manual</t>
  </si>
  <si>
    <t>Planes, programas y proyectos institucionales</t>
  </si>
  <si>
    <t>Durante el desarrollo de las actividades de trámites algunos usuarios podrían ofrecer dinero para sobornar a los funcionarios con el fin de obtener la agilización de su trámite.</t>
  </si>
  <si>
    <t>EXPEDIENTES Y SISTEMA DE INFROMACION QX</t>
  </si>
  <si>
    <t>INFORMACION DEL RUNT</t>
  </si>
  <si>
    <t>El profesional universitario de TIC realiza  diariamente copias de seguridad a los sistemas de información quedando guardados en la nube, estas copias se realizan de forma incremental.</t>
  </si>
  <si>
    <t>El profesional universitario de TIC autoriza la salida de equipos de la entidad previa auotrización de su superior, dejando como evidencia formato de salida de equipos.</t>
  </si>
  <si>
    <t>favorecimiento indebido relacionado con preferencia en la atención para agilizar la obtención de trámite solicitado</t>
  </si>
  <si>
    <t>El subdirector operativo diligencia los formatos de supervisión de contrato teniendo en cuenta la cuenta de cobro que presenta el contratista</t>
  </si>
  <si>
    <t>Reeducacion al conductor</t>
  </si>
  <si>
    <t>Posibilidad de efectos dañosos sobre los bienes públicos debido a la pérdida bienes por falta de control de inventarios</t>
  </si>
  <si>
    <t>Los técnicos de atención al cliente realizan revisión de los poderes y mandatos en las páginas de las diferentes notarias a través del sistema de biometría dejando como evidencia la impresión de la consulta</t>
  </si>
  <si>
    <t>los técnicos verifican que la hoja de vida de los vehículos de servicio público estén cargadas en el sistema IDOC para poder realizar los trámites, teniendo 3 días para cancelación de matrícula.</t>
  </si>
  <si>
    <t>El jefe de jurídica concierta con dirección el fortalecimiento de las estrategias de cobro para aumentar el recaudo efectivo dejando como evidencia correo electrónico</t>
  </si>
  <si>
    <t>El área de jurídica destina el correo institucional servicioalciudadano@transitodelatlantico.gov.co para comparendos electronicos y servicioalciudadano2@transitodelatlantico.gov.co  para comparendos fisiscos y derechos de transito para el envío de respuesta a los peticionarios, dejando trazabilidad de proceso mediante el correo enviado.</t>
  </si>
  <si>
    <t>PLIEGO DE CONDICIONES O ESTUDIOS PREVIOS</t>
  </si>
  <si>
    <t>ESTUDIOS PREVIOS</t>
  </si>
  <si>
    <t>El auxiliar administrativo  realiza inventario fisico con el fin de controlar la ubicación y el responsable del activo, una vez se retira el funcionario queda como evidencia el acta de entrega del puesto con la información de los activos entregados.</t>
  </si>
  <si>
    <t>El subdirector operativo  realiza  el seguimiento al reporte con evidencia de las actividades desarrolladas por los diferentes agentes de transito, para cumplir con las acciones establecidas en Plan de Control Operativo.</t>
  </si>
  <si>
    <t>recibir o solicitar cualquier dádiva o beneficio a nombre propio o de terceros</t>
  </si>
  <si>
    <t>El subdirector operativo usa la política de tratamiento de datos para la recolección de información y los formatos de asistencia.</t>
  </si>
  <si>
    <t>moderado</t>
  </si>
  <si>
    <t>catastrofico</t>
  </si>
  <si>
    <t>ORDENES DE PAGO</t>
  </si>
  <si>
    <t>El profesional especializado de tesoreria verifica que los pagos realizados concuerden con las ordenes de pago y soportes de acuerdo a los lineamientos establecidos como soporte imprime la transferencia o transacción del pago realizado.</t>
  </si>
  <si>
    <t>El profesional especializado de contabilidad permanece actualizado sobre los efectos disciplinarios y penales desencadenados por el incumplimiento del régimen tributario y la identificación de la base gravable dejando como evidencia de la aplicación de las retenciones a los sujetos obligados la orden de pago con los descuentos aplicados a los provedores, la nómina, los trámites de traspaso y los controles de la DIAN y otros entes.</t>
  </si>
  <si>
    <t>El técnico de trámites solicita las imágenes de la carpeta del historial del parque automotor al técnico del archivo de gestión documental del archivo central quedando como evidencia el correo enviado. (entre tres horas y 24 horas dependiendo del caso para montar la carpeta en el sistema QX)</t>
  </si>
  <si>
    <t>falta de controles de seguridad</t>
  </si>
  <si>
    <t>El líder del grupo de trabajo define el requerimiento de los usuarios por roles y responsabilidades del software en cumplimiento de cada área y una vez no se encuentren en la entidad envien la solicitud de retiro de permisos.</t>
  </si>
  <si>
    <t>El líder de programa emite memorando con el objetivo de recordarles el cumplimiento y uso de las bases de datos de QX en concordancia con las funciones asignadas de igual forma la prohibición a contratistas a realizar modificaciones en el base de datos sin previa autorización del líder de programa.</t>
  </si>
  <si>
    <t>Perdida de confianza de la comunidad</t>
  </si>
  <si>
    <t>PROCESO</t>
  </si>
  <si>
    <t>RIESGOS GESTION</t>
  </si>
  <si>
    <t>RIESGOS SEGURIDAD DE LA INFORMACION</t>
  </si>
  <si>
    <t>RIESGOS FISCALES</t>
  </si>
  <si>
    <t>RIESGOS INTEGRIDAD PUBLICA</t>
  </si>
  <si>
    <t>REEDUCACION AL CONDUCTOR</t>
  </si>
  <si>
    <t>ADMINISTRATIVO</t>
  </si>
  <si>
    <t>CONTRACTUAL</t>
  </si>
  <si>
    <t>GESTION DOCUMENTAL</t>
  </si>
  <si>
    <t>TIC</t>
  </si>
  <si>
    <t>SEGURIDADE VIAL</t>
  </si>
  <si>
    <t>TRAMITES</t>
  </si>
  <si>
    <t>El técnico operativo de atención al usuario le envia solicitud sobre las inconsistencias relacionadas con impuestos y embargos coactivos en el sistema QX al profesional asignado por la Dirección quien valida dicha información en CIVITRANS y procede a realizar los ajustes correspondientes en el sistema QX dejando como evidencia la trazabilidad de las actuaciones realizadas en el sistema QX y un archivo de excel en drive en el cual se encuentran las solicitudes y el estado de las mismas.</t>
  </si>
  <si>
    <t>falta de controles en los procedimientos de gestion de tramites</t>
  </si>
  <si>
    <t>Agilizar la obtencion de un tramite</t>
  </si>
  <si>
    <t>Incumplimiento del codigo etico</t>
  </si>
  <si>
    <t>Finalizada la auditoría, el jefe de la oficina de control interno y profesional universitario envía a los auditados vía correo electrónico, el formato de la evaluación de los auditores ECI-F18, para su diligenciamiento. Si pasado tres días, el auditado no lo reenvia diligenciado, el profesional universitario de la OCI, realiza visita al responsable para la debida gestión del formato. Si en el lleno de la encuesta, los auditados manifiestan que los auditores incumplieron los compromisos éticos, relacionados con el estatuto de auditoria, el código de integridad y los procedimientos de auditoria establecidos; se comunicara al comité de Control Interno tal evento, para la toma de decisiones al respecto.</t>
  </si>
  <si>
    <t xml:space="preserve">La subdireccion administrativa y finaciera  adquiere dentro de las pólizas de seguro, la póliza de manejo con la cual se amparan los funcionarios responsables de la caja menor dejando como evidencia la póliza tomada.  </t>
  </si>
  <si>
    <t>MANUAL PARA EL MANEJO Y CONTROL DE LA CAJA MENOR    SIG-MA06</t>
  </si>
  <si>
    <t>El profesional universitario de presupuesto revisa mensualmente los soportes de legalización de la caja menor dejando como evidencia formato de legalización de caja menor.  Para solicitar dicho reembolso se debe diligenciar el formato GFI-F39 'solicitud de reembolso de gastos de caja menor", el cual debe diligenciar el encargado de la caja menor y aprobado por el profesional universitario del area de presupuesto.</t>
  </si>
  <si>
    <t>RESOLUCION POR MEDIO DEL CUAL SE FIJAN TARIFAS DE VIGENCIA FISCAL</t>
  </si>
  <si>
    <t>RIESGOS POR PROCESO</t>
  </si>
  <si>
    <t>REF</t>
  </si>
  <si>
    <t>POLIZAS DE SEGURO</t>
  </si>
  <si>
    <t>PROCEDIMIENTO DE INVENTARIO FISICO</t>
  </si>
  <si>
    <t>FORMATO DE SUPERVISION</t>
  </si>
  <si>
    <t>El personal de apoyo a la gestion documental atiende al usuario que tenga necesidad de ver los expedientes vehiculares  y/o documentos en medio fisico o electronico. Este recibe la solicitud mediante correo electrónico enviado con copia al Tecnico Operativo y/o  coordinador de la dependencia quien verifica y aprueba la respuesta para el usuario solicitante. Quedando como evidencia la respuesta en el correo electronico, el archivo cargado en el programa Quipux y el registro de la solicitud enformato codificado  "Formato de control de solicitudes F35".</t>
  </si>
  <si>
    <t xml:space="preserve">El jefe de la dependencia que requiera consultar los expedientes vehiculares y/o documentos de forma fisica o digital realiza la solicitud mediante correo electrónico enviado al personal de apoyo a la gestion con copia al técnico operativo y/o coordinador de la dependencia, quien verifica y aprueba la respuesta dentro del tiempo establecido. Quedando como evidencia la respuesta en el correo electroncio y el registro de la solicitud en el formato "Formato de control de solicitudes recibidas F35. En caso que se requiera el expediente físico, se verificará que este digitalizado previo a su entrega, si no se procederá a la digitalización del mismo para su prestamo. El coordinador de la dependencia envía correo informando de la salida del expediente a la Subdirección Administrativa y Financiera. Este expediente no se prestará con un tiempo superior a 15 días habiles. Finalmente se informara su devolucion a traves de correo electronico, quedando como evidencia ambas comunicaciones y la fecha en la que tuvo salida y devolucion. </t>
  </si>
  <si>
    <t>PLAN DE INCENTIVOS</t>
  </si>
  <si>
    <t>Expedientes contractuales SECOP</t>
  </si>
  <si>
    <t xml:space="preserve">Posibilidad de pérdida de confianza en las actuaciones públicas por acciones disciplinarias, fiscales y penales por la alteración, sustracción, divulgación o destrucción de datos o información al alcance de los funcionarios del área de TIC,  con el objetivo de favorecer a funcionarios, contratistas o terceros con intereses particulares en dicha información </t>
  </si>
  <si>
    <t>PROCEDIMIENTO PAGO DE APORTES DE LA SEGURIDAD SOCIAL</t>
  </si>
  <si>
    <t>El profesional especializado de la oficina de contratación verifica que las propuestas presentadas cumplan con los requisitos de orden jurídico y coordinará con las áreas responsables los requisitos técnicos y económicos con el fin de comunicar la aceptación de la oferta o la adjudicación del contrato dejando como evidencia informe de evaluación de las propuestas, se realiza de conformidadad a los procesos que se lleven a cabo, el control se encuentra documentado en el procedimiento de contratación directa, selección abreviada, mínima cuantía y licitación pública.</t>
  </si>
  <si>
    <t>el Profesional especializado verifica criterios juridicos y  los estudios previos emitido por la dependencia que presenta la necesidad cumpla con los requisitos normativos dejando como evidencia el contrato firmado, el cual se encuentra documentado en todos los procedimientos de contratación</t>
  </si>
  <si>
    <t>El profesional del área de contratos verifica que la información suministrada por el proveedor o contratista corresponda con los requisitos habilitantes establecidos en el pliego de condiciones  y adicionalmente los que se requieran segun la naturaleza y el objeto a contratar.  Se realiza verificación de antecedentes y veracidad de la información suministrada, los contratos que cumplen son registrados en el sistema de información de contratación.</t>
  </si>
  <si>
    <t>Posibilidad de afectación reputacional por pérdida de integridad de la información debido a errores en el cargue de documentos al sistema facilitado por fallas en las revisiones y validaciones en los documentos cargados al sistema.</t>
  </si>
  <si>
    <t>PAA, PROCEDIMIENTOS CONTRATACIÓN DIRECTA, POR MEDIO DE SELECCIÓN ABREVIADA,  POR MINIMA CUANTIA</t>
  </si>
  <si>
    <t>El profesional especializado archiva las actas físicas y demas documentos contractuales quedan guardadas en el archivo de gestión de la Oficina de contratación y de acuerdo al procedimiento se trasladan al archivo central del ITA, estos documentos permanecen custodiados en archivadores dejando como evidencia la lista de chequeo de los documentos asociados a cada proceso de selección y los folios de cada expediente.
La custodia de los documentos en el archivo central es responsabilidad del grupo de gestión documental.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</si>
</sst>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m/d/yyyy"/>
  </numFmts>
  <fonts count="34" x14ac:knownFonts="1">
    <font>
      <sz val="11"/>
      <color theme="1"/>
      <name val="Calibri"/>
      <family val="2"/>
      <scheme val="minor"/>
    </font>
    <font>
      <sz val="11"/>
      <color theme="1"/>
      <name val="Calibri"/>
      <family val="2"/>
      <scheme val="minor"/>
    </font>
    <font>
      <sz val="10"/>
      <color theme="1"/>
      <name val="Calibri"/>
      <family val="2"/>
      <scheme val="minor"/>
    </font>
    <font>
      <b/>
      <sz val="10"/>
      <color theme="1"/>
      <name val="Calibri"/>
      <family val="2"/>
      <scheme val="minor"/>
    </font>
    <font>
      <b/>
      <sz val="22"/>
      <color theme="1"/>
      <name val="Arial Narrow"/>
      <family val="2"/>
    </font>
    <font>
      <b/>
      <sz val="18"/>
      <color theme="1"/>
      <name val="Arial Narrow"/>
      <family val="2"/>
    </font>
    <font>
      <sz val="14"/>
      <color theme="1"/>
      <name val="Arial Narrow"/>
      <family val="2"/>
    </font>
    <font>
      <b/>
      <sz val="11"/>
      <color theme="1"/>
      <name val="Arial Narrow"/>
      <family val="2"/>
    </font>
    <font>
      <sz val="10"/>
      <color theme="1"/>
      <name val="Arial Narrow"/>
      <family val="2"/>
    </font>
    <font>
      <sz val="10"/>
      <name val="Arial Narrow"/>
      <family val="2"/>
    </font>
    <font>
      <b/>
      <sz val="9"/>
      <color indexed="81"/>
      <name val="Tahoma"/>
      <family val="2"/>
    </font>
    <font>
      <sz val="9"/>
      <color indexed="81"/>
      <name val="Tahoma"/>
      <family val="2"/>
    </font>
    <font>
      <sz val="11"/>
      <color theme="1"/>
      <name val="Arial Narrow"/>
      <family val="2"/>
    </font>
    <font>
      <sz val="11"/>
      <name val="Arial Narrow"/>
      <family val="2"/>
    </font>
    <font>
      <b/>
      <sz val="10"/>
      <color theme="1"/>
      <name val="Arial Narrow"/>
      <family val="2"/>
    </font>
    <font>
      <sz val="11"/>
      <color rgb="FFFF0000"/>
      <name val="Arial Narrow"/>
      <family val="2"/>
    </font>
    <font>
      <b/>
      <sz val="11"/>
      <color theme="0"/>
      <name val="Arial Narrow"/>
      <family val="2"/>
    </font>
    <font>
      <sz val="9"/>
      <color theme="1"/>
      <name val="Calibri"/>
      <family val="2"/>
      <scheme val="minor"/>
    </font>
    <font>
      <b/>
      <sz val="14"/>
      <color theme="0"/>
      <name val="Calibri"/>
      <family val="2"/>
      <scheme val="minor"/>
    </font>
    <font>
      <sz val="14"/>
      <color theme="1"/>
      <name val="Calibri"/>
      <family val="2"/>
      <scheme val="minor"/>
    </font>
    <font>
      <sz val="12"/>
      <name val="Calibri"/>
      <family val="2"/>
      <scheme val="minor"/>
    </font>
    <font>
      <sz val="12"/>
      <color indexed="8"/>
      <name val="Calibri"/>
      <family val="2"/>
      <scheme val="minor"/>
    </font>
    <font>
      <sz val="12"/>
      <color theme="1"/>
      <name val="Calibri"/>
      <family val="2"/>
      <scheme val="minor"/>
    </font>
    <font>
      <sz val="11"/>
      <name val="Calibri"/>
      <family val="2"/>
      <scheme val="minor"/>
    </font>
    <font>
      <sz val="10"/>
      <color rgb="FF000000"/>
      <name val="Arial"/>
      <family val="2"/>
    </font>
    <font>
      <sz val="10"/>
      <color theme="1"/>
      <name val="Arial"/>
      <family val="2"/>
    </font>
    <font>
      <b/>
      <sz val="10"/>
      <color theme="1"/>
      <name val="Arial"/>
      <family val="2"/>
    </font>
    <font>
      <sz val="11"/>
      <color rgb="FF000000"/>
      <name val="Helvetica"/>
      <family val="2"/>
    </font>
    <font>
      <sz val="10"/>
      <name val="Arial"/>
      <family val="2"/>
    </font>
    <font>
      <b/>
      <sz val="10"/>
      <color theme="0"/>
      <name val="Arial"/>
      <family val="2"/>
    </font>
    <font>
      <b/>
      <sz val="11"/>
      <color theme="1"/>
      <name val="Calibri"/>
      <family val="2"/>
      <scheme val="minor"/>
    </font>
    <font>
      <sz val="11"/>
      <color theme="1"/>
      <name val="Arial Narrow"/>
      <family val="2"/>
      <charset val="1"/>
    </font>
    <font>
      <sz val="11"/>
      <name val="Arial Narrow"/>
      <family val="2"/>
      <charset val="1"/>
    </font>
    <font>
      <sz val="8"/>
      <name val="Calibri"/>
      <family val="2"/>
      <scheme val="minor"/>
    </font>
  </fonts>
  <fills count="26">
    <fill>
      <patternFill patternType="none"/>
    </fill>
    <fill>
      <patternFill patternType="gray125"/>
    </fill>
    <fill>
      <patternFill patternType="solid">
        <fgColor theme="1"/>
        <bgColor indexed="64"/>
      </patternFill>
    </fill>
    <fill>
      <patternFill patternType="solid">
        <fgColor theme="2" tint="-9.9978637043366805E-2"/>
        <bgColor indexed="64"/>
      </patternFill>
    </fill>
    <fill>
      <patternFill patternType="solid">
        <fgColor theme="8" tint="0.59999389629810485"/>
        <bgColor indexed="64"/>
      </patternFill>
    </fill>
    <fill>
      <patternFill patternType="solid">
        <fgColor theme="0"/>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rgb="FFFF0000"/>
        <bgColor indexed="64"/>
      </patternFill>
    </fill>
    <fill>
      <patternFill patternType="solid">
        <fgColor rgb="FF5C6670"/>
        <bgColor indexed="64"/>
      </patternFill>
    </fill>
    <fill>
      <patternFill patternType="solid">
        <fgColor theme="0" tint="-0.499984740745262"/>
        <bgColor indexed="64"/>
      </patternFill>
    </fill>
    <fill>
      <patternFill patternType="solid">
        <fgColor theme="0" tint="-0.34998626667073579"/>
        <bgColor indexed="64"/>
      </patternFill>
    </fill>
    <fill>
      <patternFill patternType="solid">
        <fgColor indexed="9"/>
        <bgColor indexed="64"/>
      </patternFill>
    </fill>
    <fill>
      <patternFill patternType="solid">
        <fgColor rgb="FF00B050"/>
        <bgColor indexed="64"/>
      </patternFill>
    </fill>
    <fill>
      <patternFill patternType="solid">
        <fgColor rgb="FFFFFF00"/>
        <bgColor indexed="64"/>
      </patternFill>
    </fill>
    <fill>
      <patternFill patternType="solid">
        <fgColor theme="5" tint="0.79998168889431442"/>
        <bgColor theme="5" tint="0.79998168889431442"/>
      </patternFill>
    </fill>
    <fill>
      <patternFill patternType="solid">
        <fgColor theme="5"/>
        <bgColor theme="5"/>
      </patternFill>
    </fill>
    <fill>
      <patternFill patternType="solid">
        <fgColor theme="5" tint="0.79998168889431442"/>
        <bgColor indexed="64"/>
      </patternFill>
    </fill>
    <fill>
      <patternFill patternType="solid">
        <fgColor rgb="FF92D050"/>
        <bgColor indexed="64"/>
      </patternFill>
    </fill>
    <fill>
      <patternFill patternType="solid">
        <fgColor rgb="FF7030A0"/>
        <bgColor indexed="64"/>
      </patternFill>
    </fill>
    <fill>
      <patternFill patternType="solid">
        <fgColor rgb="FF00B050"/>
        <bgColor rgb="FF008080"/>
      </patternFill>
    </fill>
    <fill>
      <patternFill patternType="solid">
        <fgColor rgb="FF92D050"/>
        <bgColor rgb="FFA9D18E"/>
      </patternFill>
    </fill>
    <fill>
      <patternFill patternType="solid">
        <fgColor rgb="FF7030A0"/>
        <bgColor rgb="FF993366"/>
      </patternFill>
    </fill>
    <fill>
      <patternFill patternType="solid">
        <fgColor theme="9" tint="0.39988402966399123"/>
        <bgColor rgb="FF92D050"/>
      </patternFill>
    </fill>
    <fill>
      <patternFill patternType="solid">
        <fgColor rgb="FFFF0000"/>
        <bgColor rgb="FF993300"/>
      </patternFill>
    </fill>
    <fill>
      <patternFill patternType="solid">
        <fgColor theme="0" tint="-0.249977111117893"/>
        <bgColor indexed="64"/>
      </patternFill>
    </fill>
  </fills>
  <borders count="29">
    <border>
      <left/>
      <right/>
      <top/>
      <bottom/>
      <diagonal/>
    </border>
    <border>
      <left style="dashed">
        <color indexed="64"/>
      </left>
      <right style="dashed">
        <color indexed="64"/>
      </right>
      <top style="dashed">
        <color indexed="64"/>
      </top>
      <bottom style="dashed">
        <color indexed="64"/>
      </bottom>
      <diagonal/>
    </border>
    <border>
      <left style="thin">
        <color auto="1"/>
      </left>
      <right style="thin">
        <color auto="1"/>
      </right>
      <top style="thin">
        <color auto="1"/>
      </top>
      <bottom/>
      <diagonal/>
    </border>
    <border>
      <left style="thick">
        <color indexed="64"/>
      </left>
      <right style="thin">
        <color auto="1"/>
      </right>
      <top style="thin">
        <color auto="1"/>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diagonal/>
    </border>
    <border>
      <left style="thick">
        <color auto="1"/>
      </left>
      <right style="thin">
        <color auto="1"/>
      </right>
      <top/>
      <bottom style="thin">
        <color auto="1"/>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dashed">
        <color indexed="64"/>
      </bottom>
      <diagonal/>
    </border>
    <border>
      <left/>
      <right/>
      <top style="dashed">
        <color indexed="64"/>
      </top>
      <bottom style="dashed">
        <color indexed="64"/>
      </bottom>
      <diagonal/>
    </border>
    <border>
      <left/>
      <right/>
      <top style="dashed">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3">
    <xf numFmtId="0" fontId="0" fillId="0" borderId="0"/>
    <xf numFmtId="9" fontId="1" fillId="0" borderId="0" applyFont="0" applyFill="0" applyBorder="0" applyAlignment="0" applyProtection="0"/>
    <xf numFmtId="0" fontId="28" fillId="0" borderId="0"/>
  </cellStyleXfs>
  <cellXfs count="406">
    <xf numFmtId="0" fontId="0" fillId="0" borderId="0" xfId="0"/>
    <xf numFmtId="0" fontId="0" fillId="0" borderId="0" xfId="0" applyAlignment="1">
      <alignment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8" fillId="7" borderId="2" xfId="0" applyFont="1" applyFill="1" applyBorder="1" applyAlignment="1">
      <alignment horizontal="center" vertical="center" wrapText="1"/>
    </xf>
    <xf numFmtId="0" fontId="5" fillId="7" borderId="2" xfId="0" applyFont="1" applyFill="1" applyBorder="1" applyAlignment="1">
      <alignment horizontal="center" vertical="center" wrapText="1"/>
    </xf>
    <xf numFmtId="0" fontId="0" fillId="0" borderId="1" xfId="0" applyBorder="1"/>
    <xf numFmtId="0" fontId="8" fillId="0" borderId="1" xfId="0" applyFont="1" applyBorder="1" applyAlignment="1">
      <alignment horizontal="center" vertical="center" wrapText="1"/>
    </xf>
    <xf numFmtId="0" fontId="8" fillId="4" borderId="3" xfId="0" applyFont="1" applyFill="1" applyBorder="1" applyAlignment="1">
      <alignment horizontal="center" vertical="center" wrapText="1"/>
    </xf>
    <xf numFmtId="0" fontId="8" fillId="4" borderId="4" xfId="0" applyFont="1" applyFill="1" applyBorder="1" applyAlignment="1">
      <alignment horizontal="center" vertical="center" wrapText="1"/>
    </xf>
    <xf numFmtId="0" fontId="8" fillId="4" borderId="5" xfId="0" applyFont="1" applyFill="1" applyBorder="1" applyAlignment="1">
      <alignment horizontal="center" vertical="center" wrapText="1"/>
    </xf>
    <xf numFmtId="0" fontId="9" fillId="6" borderId="6" xfId="0" applyFont="1" applyFill="1" applyBorder="1" applyAlignment="1">
      <alignment horizontal="center" vertical="center" wrapText="1"/>
    </xf>
    <xf numFmtId="0" fontId="8" fillId="6" borderId="7" xfId="0" applyFont="1" applyFill="1" applyBorder="1" applyAlignment="1">
      <alignment horizontal="center" vertical="center" wrapText="1"/>
    </xf>
    <xf numFmtId="0" fontId="8" fillId="6" borderId="5" xfId="0" applyFont="1" applyFill="1" applyBorder="1" applyAlignment="1">
      <alignment horizontal="center" vertical="center" wrapText="1"/>
    </xf>
    <xf numFmtId="0" fontId="8" fillId="6" borderId="8" xfId="0" applyFont="1" applyFill="1" applyBorder="1" applyAlignment="1">
      <alignment horizontal="center" vertical="center" wrapText="1"/>
    </xf>
    <xf numFmtId="0" fontId="0" fillId="0" borderId="0" xfId="0" applyAlignment="1">
      <alignment horizontal="center" vertical="center"/>
    </xf>
    <xf numFmtId="0" fontId="0" fillId="0" borderId="12" xfId="0" applyBorder="1" applyAlignment="1">
      <alignment horizontal="center" vertical="center" wrapText="1"/>
    </xf>
    <xf numFmtId="0" fontId="0" fillId="0" borderId="12" xfId="0" applyBorder="1" applyAlignment="1">
      <alignment horizontal="center" vertical="center"/>
    </xf>
    <xf numFmtId="0" fontId="8" fillId="0" borderId="0" xfId="0" applyFont="1" applyAlignment="1">
      <alignment horizontal="center" vertical="center" wrapText="1"/>
    </xf>
    <xf numFmtId="0" fontId="12" fillId="0" borderId="0" xfId="0" applyFont="1" applyProtection="1">
      <protection locked="0"/>
    </xf>
    <xf numFmtId="0" fontId="14" fillId="2" borderId="0" xfId="0" applyFont="1" applyFill="1" applyAlignment="1">
      <alignment horizontal="center" vertical="center" wrapText="1"/>
    </xf>
    <xf numFmtId="0" fontId="14" fillId="0" borderId="0" xfId="0" applyFont="1" applyAlignment="1">
      <alignment horizontal="center" vertical="center" wrapText="1"/>
    </xf>
    <xf numFmtId="0" fontId="12" fillId="2" borderId="0" xfId="0" applyFont="1" applyFill="1" applyAlignment="1">
      <alignment horizontal="center" vertical="center"/>
    </xf>
    <xf numFmtId="0" fontId="8" fillId="0" borderId="0" xfId="0" applyFont="1" applyAlignment="1">
      <alignment horizontal="center" vertical="center"/>
    </xf>
    <xf numFmtId="0" fontId="14" fillId="3" borderId="0" xfId="0" applyFont="1" applyFill="1" applyAlignment="1">
      <alignment horizontal="center" vertical="center" wrapText="1"/>
    </xf>
    <xf numFmtId="0" fontId="8" fillId="3" borderId="0" xfId="0" applyFont="1" applyFill="1" applyAlignment="1">
      <alignment horizontal="center" vertical="center" wrapText="1"/>
    </xf>
    <xf numFmtId="0" fontId="12" fillId="0" borderId="0" xfId="0" applyFont="1" applyAlignment="1">
      <alignment wrapText="1"/>
    </xf>
    <xf numFmtId="0" fontId="12" fillId="2" borderId="0" xfId="0" applyFont="1" applyFill="1" applyAlignment="1">
      <alignment horizontal="center" vertical="center" wrapText="1"/>
    </xf>
    <xf numFmtId="0" fontId="12" fillId="2" borderId="0" xfId="0" applyFont="1" applyFill="1" applyAlignment="1">
      <alignment wrapText="1"/>
    </xf>
    <xf numFmtId="0" fontId="8" fillId="0" borderId="0" xfId="0" applyFont="1"/>
    <xf numFmtId="0" fontId="12" fillId="0" borderId="0" xfId="0" applyFont="1" applyAlignment="1">
      <alignment horizontal="center" vertical="center"/>
    </xf>
    <xf numFmtId="0" fontId="12" fillId="0" borderId="0" xfId="0" applyFont="1"/>
    <xf numFmtId="9" fontId="12" fillId="0" borderId="0" xfId="1" applyFont="1"/>
    <xf numFmtId="14" fontId="12" fillId="0" borderId="0" xfId="0" applyNumberFormat="1" applyFont="1"/>
    <xf numFmtId="0" fontId="12" fillId="2" borderId="0" xfId="0" applyFont="1" applyFill="1"/>
    <xf numFmtId="0" fontId="7" fillId="0" borderId="0" xfId="0" applyFont="1" applyAlignment="1">
      <alignment horizontal="center" vertical="center" wrapText="1"/>
    </xf>
    <xf numFmtId="0" fontId="12" fillId="3" borderId="0" xfId="0" applyFont="1" applyFill="1" applyAlignment="1">
      <alignment horizontal="center" vertical="center" wrapText="1"/>
    </xf>
    <xf numFmtId="0" fontId="7" fillId="3" borderId="0" xfId="0" applyFont="1" applyFill="1" applyAlignment="1">
      <alignment horizontal="center" vertical="center" wrapText="1"/>
    </xf>
    <xf numFmtId="0" fontId="12" fillId="0" borderId="12" xfId="0" applyFont="1" applyBorder="1" applyAlignment="1">
      <alignment vertical="center" wrapText="1"/>
    </xf>
    <xf numFmtId="9" fontId="12" fillId="0" borderId="12" xfId="1" applyFont="1" applyFill="1" applyBorder="1" applyAlignment="1">
      <alignment horizontal="center" vertical="center" wrapText="1"/>
    </xf>
    <xf numFmtId="0" fontId="16" fillId="9" borderId="12" xfId="0" applyFont="1" applyFill="1" applyBorder="1" applyAlignment="1">
      <alignment horizontal="center" vertical="center" wrapText="1"/>
    </xf>
    <xf numFmtId="9" fontId="16" fillId="10" borderId="12" xfId="1" applyFont="1" applyFill="1" applyBorder="1" applyAlignment="1">
      <alignment horizontal="center" vertical="center" wrapText="1"/>
    </xf>
    <xf numFmtId="0" fontId="7" fillId="11" borderId="12" xfId="0" applyFont="1" applyFill="1" applyBorder="1" applyAlignment="1">
      <alignment horizontal="center" vertical="center" wrapText="1"/>
    </xf>
    <xf numFmtId="14" fontId="7" fillId="11" borderId="12" xfId="0" applyNumberFormat="1" applyFont="1" applyFill="1" applyBorder="1" applyAlignment="1">
      <alignment horizontal="center" vertical="center" wrapText="1"/>
    </xf>
    <xf numFmtId="14" fontId="12" fillId="0" borderId="12" xfId="0" applyNumberFormat="1" applyFont="1" applyBorder="1" applyAlignment="1">
      <alignment vertical="center" wrapText="1"/>
    </xf>
    <xf numFmtId="14" fontId="12" fillId="0" borderId="12" xfId="0" applyNumberFormat="1" applyFont="1" applyBorder="1" applyAlignment="1">
      <alignment horizontal="center" vertical="center" wrapText="1"/>
    </xf>
    <xf numFmtId="0" fontId="12" fillId="0" borderId="12" xfId="0" applyFont="1" applyBorder="1" applyAlignment="1" applyProtection="1">
      <alignment horizontal="justify" vertical="center" wrapText="1"/>
      <protection locked="0"/>
    </xf>
    <xf numFmtId="0" fontId="13" fillId="0" borderId="12" xfId="0" applyFont="1" applyBorder="1" applyAlignment="1" applyProtection="1">
      <alignment horizontal="justify" vertical="center" wrapText="1"/>
      <protection locked="0"/>
    </xf>
    <xf numFmtId="0" fontId="13" fillId="0" borderId="12" xfId="0" applyFont="1" applyBorder="1" applyAlignment="1" applyProtection="1">
      <alignment horizontal="justify" vertical="center" wrapText="1" readingOrder="1"/>
      <protection locked="0"/>
    </xf>
    <xf numFmtId="0" fontId="12" fillId="0" borderId="12" xfId="0" applyFont="1" applyBorder="1" applyAlignment="1" applyProtection="1">
      <alignment wrapText="1"/>
      <protection locked="0"/>
    </xf>
    <xf numFmtId="17" fontId="12" fillId="0" borderId="12" xfId="0" applyNumberFormat="1" applyFont="1" applyBorder="1" applyAlignment="1">
      <alignment horizontal="center" vertical="center" wrapText="1"/>
    </xf>
    <xf numFmtId="14" fontId="12" fillId="0" borderId="12" xfId="0" applyNumberFormat="1" applyFont="1" applyBorder="1" applyAlignment="1" applyProtection="1">
      <alignment horizontal="center" vertical="center" wrapText="1"/>
      <protection locked="0"/>
    </xf>
    <xf numFmtId="0" fontId="19" fillId="0" borderId="0" xfId="0" applyFont="1" applyAlignment="1">
      <alignment horizontal="center" vertical="center"/>
    </xf>
    <xf numFmtId="0" fontId="18" fillId="9" borderId="9" xfId="0" applyFont="1" applyFill="1" applyBorder="1" applyAlignment="1">
      <alignment horizontal="center" vertical="center" wrapText="1"/>
    </xf>
    <xf numFmtId="0" fontId="18" fillId="9" borderId="12" xfId="0" applyFont="1" applyFill="1" applyBorder="1" applyAlignment="1">
      <alignment horizontal="center" vertical="center" wrapText="1"/>
    </xf>
    <xf numFmtId="0" fontId="20" fillId="12" borderId="9" xfId="0" applyFont="1" applyFill="1" applyBorder="1" applyAlignment="1">
      <alignment horizontal="center" vertical="center" wrapText="1"/>
    </xf>
    <xf numFmtId="14" fontId="20" fillId="12" borderId="9" xfId="0" applyNumberFormat="1" applyFont="1" applyFill="1" applyBorder="1" applyAlignment="1">
      <alignment horizontal="center" vertical="center" wrapText="1"/>
    </xf>
    <xf numFmtId="0" fontId="21" fillId="0" borderId="9" xfId="0" applyFont="1" applyBorder="1" applyAlignment="1">
      <alignment horizontal="center" vertical="center" wrapText="1"/>
    </xf>
    <xf numFmtId="0" fontId="21" fillId="0" borderId="12" xfId="0" applyFont="1" applyBorder="1" applyAlignment="1">
      <alignment horizontal="center" vertical="center" wrapText="1"/>
    </xf>
    <xf numFmtId="0" fontId="22" fillId="0" borderId="0" xfId="0" applyFont="1" applyAlignment="1">
      <alignment horizontal="center" vertical="center"/>
    </xf>
    <xf numFmtId="0" fontId="22" fillId="0" borderId="12" xfId="0" applyFont="1" applyBorder="1" applyAlignment="1">
      <alignment horizontal="center" vertical="center"/>
    </xf>
    <xf numFmtId="0" fontId="22" fillId="0" borderId="12" xfId="0" applyFont="1" applyBorder="1" applyAlignment="1">
      <alignment horizontal="center" vertical="center" wrapText="1"/>
    </xf>
    <xf numFmtId="49" fontId="20" fillId="12" borderId="9" xfId="0" applyNumberFormat="1" applyFont="1" applyFill="1" applyBorder="1" applyAlignment="1">
      <alignment horizontal="center" vertical="center" wrapText="1"/>
    </xf>
    <xf numFmtId="14" fontId="21" fillId="0" borderId="9" xfId="0" applyNumberFormat="1" applyFont="1" applyBorder="1" applyAlignment="1">
      <alignment horizontal="center" vertical="center" wrapText="1"/>
    </xf>
    <xf numFmtId="14" fontId="22" fillId="0" borderId="12" xfId="0" applyNumberFormat="1" applyFont="1" applyBorder="1" applyAlignment="1">
      <alignment horizontal="center" vertical="center"/>
    </xf>
    <xf numFmtId="0" fontId="0" fillId="0" borderId="12" xfId="0" applyBorder="1" applyAlignment="1">
      <alignment vertical="center" wrapText="1"/>
    </xf>
    <xf numFmtId="0" fontId="0" fillId="0" borderId="12" xfId="0" applyBorder="1" applyAlignment="1" applyProtection="1">
      <alignment horizontal="justify" vertical="center" wrapText="1"/>
      <protection locked="0"/>
    </xf>
    <xf numFmtId="0" fontId="12" fillId="11" borderId="12" xfId="0" applyFont="1" applyFill="1" applyBorder="1" applyProtection="1">
      <protection locked="0"/>
    </xf>
    <xf numFmtId="0" fontId="12" fillId="11" borderId="0" xfId="0" applyFont="1" applyFill="1" applyProtection="1">
      <protection locked="0"/>
    </xf>
    <xf numFmtId="0" fontId="7" fillId="11" borderId="0" xfId="0" applyFont="1" applyFill="1" applyAlignment="1">
      <alignment horizontal="center" vertical="center" wrapText="1"/>
    </xf>
    <xf numFmtId="0" fontId="12" fillId="0" borderId="15" xfId="0" applyFont="1" applyBorder="1" applyProtection="1">
      <protection locked="0"/>
    </xf>
    <xf numFmtId="0" fontId="12" fillId="0" borderId="16" xfId="0" applyFont="1" applyBorder="1" applyProtection="1">
      <protection locked="0"/>
    </xf>
    <xf numFmtId="0" fontId="12" fillId="0" borderId="18" xfId="0" applyFont="1" applyBorder="1" applyProtection="1">
      <protection locked="0"/>
    </xf>
    <xf numFmtId="0" fontId="12" fillId="0" borderId="2" xfId="0" applyFont="1" applyBorder="1" applyProtection="1">
      <protection locked="0"/>
    </xf>
    <xf numFmtId="0" fontId="12" fillId="0" borderId="5" xfId="0" applyFont="1" applyBorder="1" applyProtection="1">
      <protection locked="0"/>
    </xf>
    <xf numFmtId="0" fontId="12" fillId="0" borderId="7" xfId="0" applyFont="1" applyBorder="1" applyProtection="1">
      <protection locked="0"/>
    </xf>
    <xf numFmtId="0" fontId="12" fillId="0" borderId="14"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16" xfId="0" applyFont="1" applyBorder="1" applyAlignment="1">
      <alignment horizontal="center" vertical="center" wrapText="1"/>
    </xf>
    <xf numFmtId="0" fontId="12" fillId="0" borderId="17" xfId="0" applyFont="1" applyBorder="1" applyAlignment="1">
      <alignment horizontal="center" vertical="center" wrapText="1"/>
    </xf>
    <xf numFmtId="0" fontId="12" fillId="0" borderId="18" xfId="0" applyFont="1" applyBorder="1" applyAlignment="1">
      <alignment horizontal="center" vertical="center" wrapText="1"/>
    </xf>
    <xf numFmtId="0" fontId="24" fillId="0" borderId="0" xfId="0" applyFont="1" applyAlignment="1">
      <alignment wrapText="1"/>
    </xf>
    <xf numFmtId="0" fontId="25" fillId="0" borderId="12" xfId="0" applyFont="1" applyBorder="1" applyAlignment="1">
      <alignment horizontal="center" vertical="center" wrapText="1"/>
    </xf>
    <xf numFmtId="14" fontId="25" fillId="0" borderId="12" xfId="0" applyNumberFormat="1" applyFont="1" applyBorder="1" applyAlignment="1">
      <alignment horizontal="center" vertical="center" wrapText="1"/>
    </xf>
    <xf numFmtId="0" fontId="24" fillId="0" borderId="12" xfId="0" applyFont="1" applyBorder="1" applyAlignment="1">
      <alignment wrapText="1"/>
    </xf>
    <xf numFmtId="9" fontId="12" fillId="0" borderId="12" xfId="1" applyFont="1" applyBorder="1" applyAlignment="1">
      <alignment horizontal="center" vertical="center" wrapText="1"/>
    </xf>
    <xf numFmtId="0" fontId="12" fillId="0" borderId="12" xfId="0" applyFont="1" applyBorder="1" applyAlignment="1">
      <alignment horizontal="center" vertical="center" wrapText="1"/>
    </xf>
    <xf numFmtId="0" fontId="12" fillId="0" borderId="12" xfId="0" applyFont="1" applyBorder="1" applyAlignment="1" applyProtection="1">
      <alignment horizontal="center" vertical="center" wrapText="1"/>
      <protection locked="0"/>
    </xf>
    <xf numFmtId="0" fontId="12" fillId="0" borderId="2"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7" xfId="0" applyFont="1" applyBorder="1" applyAlignment="1">
      <alignment horizontal="center" vertical="center" wrapText="1"/>
    </xf>
    <xf numFmtId="0" fontId="0" fillId="0" borderId="12" xfId="0" applyBorder="1" applyAlignment="1">
      <alignment horizontal="center" vertical="center" wrapText="1"/>
    </xf>
    <xf numFmtId="0" fontId="12" fillId="0" borderId="0" xfId="0" applyFont="1" applyAlignment="1">
      <alignment horizontal="center" vertical="center" wrapText="1"/>
    </xf>
    <xf numFmtId="0" fontId="16" fillId="10" borderId="12" xfId="0" applyFont="1" applyFill="1" applyBorder="1" applyAlignment="1">
      <alignment horizontal="center" vertical="center" wrapText="1"/>
    </xf>
    <xf numFmtId="0" fontId="0" fillId="0" borderId="2" xfId="0" applyBorder="1" applyAlignment="1">
      <alignment horizontal="center" vertical="center" wrapText="1"/>
    </xf>
    <xf numFmtId="0" fontId="12" fillId="0" borderId="12" xfId="0" applyFont="1" applyBorder="1" applyAlignment="1">
      <alignment horizontal="left" vertical="center" wrapText="1"/>
    </xf>
    <xf numFmtId="0" fontId="0" fillId="0" borderId="0" xfId="0" applyAlignment="1">
      <alignment horizontal="center" vertical="center" wrapText="1"/>
    </xf>
    <xf numFmtId="0" fontId="25" fillId="0" borderId="11" xfId="0" applyFont="1" applyBorder="1" applyAlignment="1">
      <alignment horizontal="center" vertical="center" wrapText="1"/>
    </xf>
    <xf numFmtId="0" fontId="25" fillId="0" borderId="9" xfId="0" applyFont="1" applyBorder="1" applyAlignment="1">
      <alignment horizontal="center" vertical="center" wrapText="1"/>
    </xf>
    <xf numFmtId="0" fontId="26" fillId="0" borderId="18" xfId="0" applyFont="1" applyBorder="1" applyAlignment="1">
      <alignment horizontal="center" vertical="center" wrapText="1"/>
    </xf>
    <xf numFmtId="0" fontId="26" fillId="0" borderId="7" xfId="0" applyFont="1" applyBorder="1" applyAlignment="1">
      <alignment horizontal="center" vertical="center" wrapText="1"/>
    </xf>
    <xf numFmtId="0" fontId="26" fillId="0" borderId="17" xfId="0" applyFont="1" applyBorder="1" applyAlignment="1">
      <alignment horizontal="center" vertical="center" wrapText="1"/>
    </xf>
    <xf numFmtId="0" fontId="25" fillId="0" borderId="2" xfId="0" applyFont="1" applyBorder="1" applyAlignment="1">
      <alignment horizontal="center" vertical="center" wrapText="1"/>
    </xf>
    <xf numFmtId="0" fontId="25" fillId="0" borderId="14" xfId="0" applyFont="1" applyBorder="1" applyAlignment="1">
      <alignment horizontal="center" vertical="center" wrapText="1"/>
    </xf>
    <xf numFmtId="0" fontId="0" fillId="0" borderId="11" xfId="0" applyBorder="1" applyAlignment="1">
      <alignment horizontal="center" vertical="center" wrapText="1"/>
    </xf>
    <xf numFmtId="0" fontId="27" fillId="0" borderId="9" xfId="0" applyFont="1" applyBorder="1" applyAlignment="1">
      <alignment horizontal="center" vertical="center" wrapText="1"/>
    </xf>
    <xf numFmtId="0" fontId="0" fillId="0" borderId="15" xfId="0" applyBorder="1" applyAlignment="1">
      <alignment horizontal="center" vertical="center" wrapText="1"/>
    </xf>
    <xf numFmtId="0" fontId="27" fillId="0" borderId="14" xfId="0" applyFont="1" applyBorder="1" applyAlignment="1">
      <alignment horizontal="center" vertical="center" wrapText="1"/>
    </xf>
    <xf numFmtId="0" fontId="29" fillId="16" borderId="12" xfId="0" applyFont="1" applyFill="1" applyBorder="1" applyAlignment="1">
      <alignment horizontal="center" vertical="center" wrapText="1"/>
    </xf>
    <xf numFmtId="0" fontId="25" fillId="15" borderId="12" xfId="0" applyFont="1" applyFill="1" applyBorder="1" applyAlignment="1">
      <alignment horizontal="center" vertical="center" wrapText="1"/>
    </xf>
    <xf numFmtId="0" fontId="0" fillId="0" borderId="12" xfId="0" applyFont="1" applyBorder="1" applyAlignment="1">
      <alignment horizontal="center" vertical="center" wrapText="1"/>
    </xf>
    <xf numFmtId="0" fontId="5" fillId="0" borderId="12" xfId="0" applyFont="1" applyBorder="1" applyAlignment="1" applyProtection="1">
      <alignment horizontal="center" vertical="center"/>
      <protection locked="0"/>
    </xf>
    <xf numFmtId="0" fontId="12" fillId="0" borderId="0" xfId="0" applyFont="1" applyAlignment="1">
      <alignment horizontal="center"/>
    </xf>
    <xf numFmtId="0" fontId="12" fillId="0" borderId="2" xfId="0" applyFont="1" applyBorder="1" applyAlignment="1">
      <alignment wrapText="1"/>
    </xf>
    <xf numFmtId="0" fontId="12" fillId="0" borderId="5" xfId="0" applyFont="1" applyBorder="1" applyAlignment="1">
      <alignment wrapText="1"/>
    </xf>
    <xf numFmtId="0" fontId="12" fillId="0" borderId="7" xfId="0" applyFont="1" applyBorder="1" applyAlignment="1">
      <alignment wrapText="1"/>
    </xf>
    <xf numFmtId="0" fontId="17" fillId="0" borderId="12" xfId="0" applyFont="1" applyBorder="1" applyAlignment="1">
      <alignment vertical="center" wrapText="1"/>
    </xf>
    <xf numFmtId="0" fontId="23" fillId="0" borderId="12" xfId="0" applyFont="1" applyBorder="1" applyAlignment="1" applyProtection="1">
      <alignment horizontal="justify" vertical="center" wrapText="1" readingOrder="1"/>
      <protection locked="0"/>
    </xf>
    <xf numFmtId="9" fontId="12" fillId="0" borderId="12" xfId="1" applyFont="1" applyBorder="1" applyAlignment="1">
      <alignment wrapText="1"/>
    </xf>
    <xf numFmtId="0" fontId="12" fillId="0" borderId="12" xfId="0" applyFont="1" applyBorder="1" applyAlignment="1">
      <alignment wrapText="1"/>
    </xf>
    <xf numFmtId="0" fontId="8" fillId="0" borderId="0" xfId="0" applyFont="1" applyAlignment="1">
      <alignment wrapText="1"/>
    </xf>
    <xf numFmtId="0" fontId="12" fillId="0" borderId="0" xfId="0" applyFont="1" applyAlignment="1">
      <alignment horizontal="center" vertical="center" wrapText="1"/>
    </xf>
    <xf numFmtId="0" fontId="12" fillId="0" borderId="12" xfId="0" applyFont="1" applyBorder="1" applyAlignment="1">
      <alignment horizontal="center" vertical="center" wrapText="1"/>
    </xf>
    <xf numFmtId="0" fontId="12" fillId="0" borderId="2"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7" xfId="0" applyFont="1" applyBorder="1" applyAlignment="1">
      <alignment horizontal="center" vertical="center" wrapText="1"/>
    </xf>
    <xf numFmtId="0" fontId="0" fillId="0" borderId="2" xfId="0" applyBorder="1" applyAlignment="1">
      <alignment horizontal="center" vertical="center" wrapText="1"/>
    </xf>
    <xf numFmtId="0" fontId="0" fillId="0" borderId="12" xfId="0" applyBorder="1" applyAlignment="1">
      <alignment horizontal="center" vertical="center" wrapText="1"/>
    </xf>
    <xf numFmtId="0" fontId="0" fillId="0" borderId="2" xfId="0" applyBorder="1" applyAlignment="1">
      <alignment horizontal="center" vertical="center" wrapText="1"/>
    </xf>
    <xf numFmtId="0" fontId="25" fillId="0" borderId="15" xfId="0" applyFont="1" applyBorder="1" applyAlignment="1">
      <alignment horizontal="center" vertical="center" wrapText="1"/>
    </xf>
    <xf numFmtId="0" fontId="12" fillId="0" borderId="12" xfId="0" applyFont="1" applyBorder="1" applyAlignment="1">
      <alignment horizontal="center" vertical="center" wrapText="1"/>
    </xf>
    <xf numFmtId="0" fontId="12" fillId="0" borderId="12" xfId="0" applyFont="1" applyBorder="1" applyAlignment="1" applyProtection="1">
      <alignment horizontal="center" vertical="center" wrapText="1"/>
      <protection locked="0"/>
    </xf>
    <xf numFmtId="9" fontId="12" fillId="0" borderId="12" xfId="1" applyFont="1" applyBorder="1" applyAlignment="1">
      <alignment horizontal="center" vertical="center" wrapText="1"/>
    </xf>
    <xf numFmtId="0" fontId="12" fillId="7" borderId="12" xfId="0" applyFont="1" applyFill="1" applyBorder="1" applyAlignment="1">
      <alignment horizontal="center" vertical="center" wrapText="1"/>
    </xf>
    <xf numFmtId="0" fontId="13" fillId="7" borderId="12" xfId="0" applyFont="1" applyFill="1" applyBorder="1" applyAlignment="1">
      <alignment horizontal="center" vertical="center" wrapText="1"/>
    </xf>
    <xf numFmtId="0" fontId="0" fillId="15" borderId="12" xfId="0" applyFont="1" applyFill="1" applyBorder="1" applyAlignment="1">
      <alignment horizontal="center" vertical="center" wrapText="1"/>
    </xf>
    <xf numFmtId="0" fontId="0" fillId="0" borderId="0" xfId="0" applyFill="1" applyAlignment="1">
      <alignment horizontal="center" vertical="center" wrapText="1"/>
    </xf>
    <xf numFmtId="0" fontId="0" fillId="17" borderId="12" xfId="0" applyFill="1" applyBorder="1" applyAlignment="1">
      <alignment horizontal="center" vertical="center" wrapText="1"/>
    </xf>
    <xf numFmtId="0" fontId="0" fillId="0" borderId="0" xfId="0" applyBorder="1" applyAlignment="1">
      <alignment horizontal="center" vertical="center" wrapText="1"/>
    </xf>
    <xf numFmtId="0" fontId="29" fillId="0" borderId="0" xfId="0" applyFont="1" applyFill="1" applyBorder="1" applyAlignment="1">
      <alignment horizontal="center" vertical="center" wrapText="1"/>
    </xf>
    <xf numFmtId="0" fontId="0" fillId="0" borderId="0" xfId="0" applyFont="1" applyFill="1" applyBorder="1" applyAlignment="1">
      <alignment horizontal="center" vertical="center" wrapText="1"/>
    </xf>
    <xf numFmtId="0" fontId="0" fillId="0" borderId="0" xfId="0" applyFill="1" applyBorder="1" applyAlignment="1">
      <alignment horizontal="center" vertical="center" wrapText="1"/>
    </xf>
    <xf numFmtId="9" fontId="12" fillId="0" borderId="12" xfId="1" applyFont="1" applyBorder="1" applyAlignment="1">
      <alignment horizontal="center" vertical="center" wrapText="1"/>
    </xf>
    <xf numFmtId="0" fontId="12" fillId="0" borderId="12" xfId="0" applyFont="1" applyBorder="1" applyAlignment="1">
      <alignment horizontal="center" vertical="center" wrapText="1"/>
    </xf>
    <xf numFmtId="0" fontId="12" fillId="7" borderId="5" xfId="0" applyFont="1" applyFill="1" applyBorder="1" applyAlignment="1">
      <alignment horizontal="center" vertical="center" wrapText="1"/>
    </xf>
    <xf numFmtId="0" fontId="13" fillId="7" borderId="5" xfId="0" applyFont="1" applyFill="1" applyBorder="1" applyAlignment="1">
      <alignment horizontal="center" vertical="center" wrapText="1"/>
    </xf>
    <xf numFmtId="0" fontId="12" fillId="0" borderId="12" xfId="0" applyFont="1" applyBorder="1" applyAlignment="1">
      <alignment horizontal="left" vertical="center" wrapText="1"/>
    </xf>
    <xf numFmtId="0" fontId="12" fillId="0" borderId="12" xfId="0" applyFont="1" applyFill="1" applyBorder="1" applyAlignment="1">
      <alignment horizontal="center" vertical="center" wrapText="1"/>
    </xf>
    <xf numFmtId="0" fontId="13" fillId="0" borderId="12" xfId="0" applyFont="1" applyBorder="1" applyAlignment="1">
      <alignment vertical="center" wrapText="1"/>
    </xf>
    <xf numFmtId="0" fontId="13" fillId="0" borderId="12" xfId="0" applyFont="1" applyBorder="1" applyAlignment="1" applyProtection="1">
      <alignment horizontal="justify" vertical="center"/>
      <protection locked="0"/>
    </xf>
    <xf numFmtId="0" fontId="12" fillId="0" borderId="7" xfId="0" applyFont="1" applyBorder="1" applyAlignment="1">
      <alignment vertical="center" wrapText="1"/>
    </xf>
    <xf numFmtId="0" fontId="12" fillId="0" borderId="5" xfId="0" applyFont="1" applyBorder="1" applyAlignment="1">
      <alignment vertical="center" wrapText="1"/>
    </xf>
    <xf numFmtId="0" fontId="12" fillId="0" borderId="7" xfId="0" applyFont="1" applyBorder="1" applyAlignment="1">
      <alignment vertical="center" wrapText="1"/>
    </xf>
    <xf numFmtId="0" fontId="12" fillId="0" borderId="12" xfId="0" applyFont="1" applyBorder="1" applyAlignment="1">
      <alignment horizontal="center" vertical="center" wrapText="1"/>
    </xf>
    <xf numFmtId="0" fontId="12" fillId="7" borderId="12" xfId="0" applyFont="1" applyFill="1" applyBorder="1" applyAlignment="1">
      <alignment horizontal="center" vertical="center" wrapText="1"/>
    </xf>
    <xf numFmtId="9" fontId="12" fillId="0" borderId="12" xfId="0" applyNumberFormat="1" applyFont="1" applyBorder="1" applyAlignment="1">
      <alignment horizontal="center" vertical="center" wrapText="1"/>
    </xf>
    <xf numFmtId="9" fontId="13" fillId="0" borderId="12" xfId="0" applyNumberFormat="1" applyFont="1" applyBorder="1" applyAlignment="1">
      <alignment horizontal="center" vertical="center" wrapText="1"/>
    </xf>
    <xf numFmtId="0" fontId="12" fillId="19" borderId="12" xfId="0" applyFont="1" applyFill="1" applyBorder="1" applyAlignment="1">
      <alignment horizontal="center" vertical="center" wrapText="1"/>
    </xf>
    <xf numFmtId="0" fontId="16" fillId="19" borderId="12" xfId="0" applyFont="1" applyFill="1" applyBorder="1" applyAlignment="1">
      <alignment horizontal="center" vertical="center" wrapText="1"/>
    </xf>
    <xf numFmtId="0" fontId="12" fillId="19" borderId="12" xfId="0" applyFont="1" applyFill="1" applyBorder="1" applyAlignment="1" applyProtection="1">
      <alignment horizontal="center" vertical="center" wrapText="1"/>
      <protection locked="0"/>
    </xf>
    <xf numFmtId="0" fontId="12" fillId="19" borderId="0" xfId="0" applyFont="1" applyFill="1"/>
    <xf numFmtId="0" fontId="12" fillId="0" borderId="5" xfId="0" applyFont="1" applyBorder="1" applyAlignment="1">
      <alignment vertical="center"/>
    </xf>
    <xf numFmtId="0" fontId="12" fillId="0" borderId="12" xfId="0" applyFont="1" applyBorder="1" applyAlignment="1">
      <alignment horizontal="center" vertical="center"/>
    </xf>
    <xf numFmtId="0" fontId="5" fillId="19" borderId="12" xfId="0" applyFont="1" applyFill="1" applyBorder="1" applyAlignment="1" applyProtection="1">
      <alignment horizontal="center" vertical="center"/>
      <protection locked="0"/>
    </xf>
    <xf numFmtId="0" fontId="12" fillId="0" borderId="12" xfId="0" applyFont="1" applyBorder="1" applyAlignment="1"/>
    <xf numFmtId="0" fontId="31" fillId="0" borderId="12" xfId="0" applyFont="1" applyBorder="1" applyAlignment="1">
      <alignment vertical="center" wrapText="1"/>
    </xf>
    <xf numFmtId="0" fontId="31" fillId="22" borderId="12" xfId="0" applyFont="1" applyFill="1" applyBorder="1" applyAlignment="1">
      <alignment horizontal="center" vertical="center" wrapText="1"/>
    </xf>
    <xf numFmtId="0" fontId="31" fillId="0" borderId="12" xfId="0" applyFont="1" applyBorder="1" applyAlignment="1">
      <alignment horizontal="center" vertical="center" wrapText="1"/>
    </xf>
    <xf numFmtId="9" fontId="31" fillId="0" borderId="12" xfId="0" applyNumberFormat="1" applyFont="1" applyBorder="1" applyAlignment="1">
      <alignment horizontal="center" vertical="center" wrapText="1"/>
    </xf>
    <xf numFmtId="0" fontId="31" fillId="23" borderId="12" xfId="0" applyFont="1" applyFill="1" applyBorder="1" applyAlignment="1">
      <alignment horizontal="center" vertical="center" wrapText="1"/>
    </xf>
    <xf numFmtId="0" fontId="31" fillId="0" borderId="12" xfId="0" applyFont="1" applyBorder="1" applyAlignment="1" applyProtection="1">
      <alignment horizontal="justify" vertical="center" wrapText="1"/>
      <protection locked="0"/>
    </xf>
    <xf numFmtId="9" fontId="31" fillId="0" borderId="12" xfId="1" applyFont="1" applyBorder="1" applyAlignment="1">
      <alignment wrapText="1"/>
    </xf>
    <xf numFmtId="0" fontId="32" fillId="0" borderId="12" xfId="0" applyFont="1" applyBorder="1" applyAlignment="1" applyProtection="1">
      <alignment horizontal="justify" vertical="center" wrapText="1"/>
      <protection locked="0"/>
    </xf>
    <xf numFmtId="164" fontId="31" fillId="0" borderId="12" xfId="1" applyNumberFormat="1" applyFont="1" applyBorder="1" applyAlignment="1">
      <alignment horizontal="center" vertical="center" wrapText="1"/>
    </xf>
    <xf numFmtId="9" fontId="31" fillId="0" borderId="12" xfId="1" applyFont="1" applyBorder="1" applyAlignment="1">
      <alignment horizontal="center" vertical="center" wrapText="1"/>
    </xf>
    <xf numFmtId="0" fontId="31" fillId="0" borderId="12" xfId="0" applyFont="1" applyBorder="1" applyAlignment="1" applyProtection="1">
      <alignment horizontal="center" vertical="center" wrapText="1"/>
      <protection locked="0"/>
    </xf>
    <xf numFmtId="165" fontId="31" fillId="0" borderId="12" xfId="0" applyNumberFormat="1" applyFont="1" applyBorder="1" applyAlignment="1" applyProtection="1">
      <alignment horizontal="center" vertical="center" wrapText="1"/>
      <protection locked="0"/>
    </xf>
    <xf numFmtId="0" fontId="31" fillId="0" borderId="12" xfId="0" applyFont="1" applyBorder="1" applyAlignment="1" applyProtection="1">
      <alignment wrapText="1"/>
      <protection locked="0"/>
    </xf>
    <xf numFmtId="0" fontId="32" fillId="0" borderId="12" xfId="0" applyFont="1" applyBorder="1" applyAlignment="1" applyProtection="1">
      <alignment horizontal="justify" vertical="center"/>
      <protection locked="0"/>
    </xf>
    <xf numFmtId="9" fontId="31" fillId="0" borderId="12" xfId="0" applyNumberFormat="1" applyFont="1" applyBorder="1" applyAlignment="1">
      <alignment horizontal="center" vertical="center"/>
    </xf>
    <xf numFmtId="0" fontId="32" fillId="0" borderId="12" xfId="0" applyFont="1" applyBorder="1" applyAlignment="1" applyProtection="1">
      <alignment horizontal="justify" vertical="center" wrapText="1" readingOrder="1"/>
      <protection locked="0"/>
    </xf>
    <xf numFmtId="165" fontId="31" fillId="0" borderId="12" xfId="0" applyNumberFormat="1" applyFont="1" applyBorder="1" applyAlignment="1">
      <alignment horizontal="center" vertical="center" wrapText="1"/>
    </xf>
    <xf numFmtId="0" fontId="31" fillId="22" borderId="12" xfId="0" applyFont="1" applyFill="1" applyBorder="1" applyAlignment="1" applyProtection="1">
      <alignment horizontal="center" vertical="center" wrapText="1"/>
      <protection locked="0"/>
    </xf>
    <xf numFmtId="0" fontId="13" fillId="0" borderId="12" xfId="0" applyFont="1" applyFill="1" applyBorder="1" applyAlignment="1" applyProtection="1">
      <alignment horizontal="justify" vertical="center" wrapText="1"/>
      <protection locked="0"/>
    </xf>
    <xf numFmtId="0" fontId="12" fillId="0" borderId="0" xfId="0" applyFont="1" applyBorder="1" applyAlignment="1"/>
    <xf numFmtId="0" fontId="12" fillId="0" borderId="2" xfId="0" applyFont="1" applyBorder="1" applyAlignment="1"/>
    <xf numFmtId="0" fontId="31" fillId="0" borderId="12" xfId="0" applyFont="1" applyBorder="1" applyAlignment="1">
      <alignment horizontal="left" vertical="center" wrapText="1"/>
    </xf>
    <xf numFmtId="9" fontId="31" fillId="0" borderId="12" xfId="1" applyNumberFormat="1" applyFont="1" applyBorder="1" applyAlignment="1">
      <alignment horizontal="center" vertical="center" wrapText="1"/>
    </xf>
    <xf numFmtId="0" fontId="0" fillId="0" borderId="12" xfId="0" applyBorder="1"/>
    <xf numFmtId="0" fontId="12" fillId="0" borderId="12" xfId="0" applyFont="1" applyBorder="1" applyAlignment="1" applyProtection="1">
      <alignment vertical="center" wrapText="1"/>
      <protection locked="0"/>
    </xf>
    <xf numFmtId="0" fontId="12" fillId="0" borderId="12" xfId="0" applyFont="1" applyBorder="1" applyAlignment="1">
      <alignment horizontal="center" vertical="center" wrapText="1"/>
    </xf>
    <xf numFmtId="9" fontId="12" fillId="0" borderId="12" xfId="1" applyFont="1" applyBorder="1" applyAlignment="1">
      <alignment horizontal="center" vertical="center" wrapText="1"/>
    </xf>
    <xf numFmtId="0" fontId="12" fillId="0" borderId="9" xfId="0" applyFont="1" applyBorder="1" applyAlignment="1"/>
    <xf numFmtId="0" fontId="12" fillId="0" borderId="11" xfId="0" applyFont="1" applyBorder="1" applyAlignment="1"/>
    <xf numFmtId="0" fontId="12" fillId="0" borderId="0" xfId="0" applyFont="1" applyBorder="1" applyProtection="1">
      <protection locked="0"/>
    </xf>
    <xf numFmtId="0" fontId="7" fillId="0" borderId="0" xfId="0" applyFont="1" applyBorder="1" applyAlignment="1">
      <alignment horizontal="center" vertical="center" wrapText="1"/>
    </xf>
    <xf numFmtId="0" fontId="12" fillId="0" borderId="0" xfId="0" applyFont="1" applyBorder="1" applyAlignment="1">
      <alignment horizontal="center" vertical="center" wrapText="1"/>
    </xf>
    <xf numFmtId="0" fontId="12" fillId="0" borderId="0" xfId="0" applyFont="1" applyBorder="1" applyAlignment="1">
      <alignment wrapText="1"/>
    </xf>
    <xf numFmtId="0" fontId="12" fillId="0" borderId="0" xfId="0" applyFont="1" applyBorder="1" applyAlignment="1">
      <alignment horizontal="center" vertical="center" wrapText="1"/>
    </xf>
    <xf numFmtId="0" fontId="12" fillId="0" borderId="0" xfId="0" applyFont="1" applyBorder="1"/>
    <xf numFmtId="0" fontId="31" fillId="23" borderId="12" xfId="0" applyFont="1" applyFill="1" applyBorder="1" applyAlignment="1">
      <alignment vertical="center" wrapText="1"/>
    </xf>
    <xf numFmtId="9" fontId="12" fillId="0" borderId="5" xfId="0" applyNumberFormat="1" applyFont="1" applyBorder="1" applyAlignment="1">
      <alignment vertical="center" wrapText="1"/>
    </xf>
    <xf numFmtId="9" fontId="12" fillId="0" borderId="7" xfId="0" applyNumberFormat="1" applyFont="1" applyBorder="1" applyAlignment="1">
      <alignment vertical="center" wrapText="1"/>
    </xf>
    <xf numFmtId="0" fontId="12" fillId="0" borderId="2"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7" xfId="0" applyFont="1" applyBorder="1" applyAlignment="1">
      <alignment horizontal="center" vertical="center" wrapText="1"/>
    </xf>
    <xf numFmtId="0" fontId="12" fillId="19" borderId="2" xfId="0" applyFont="1" applyFill="1" applyBorder="1" applyAlignment="1">
      <alignment horizontal="center" vertical="center" wrapText="1"/>
    </xf>
    <xf numFmtId="0" fontId="12" fillId="19" borderId="5" xfId="0" applyFont="1" applyFill="1" applyBorder="1" applyAlignment="1">
      <alignment horizontal="center" vertical="center" wrapText="1"/>
    </xf>
    <xf numFmtId="0" fontId="12" fillId="19" borderId="7" xfId="0" applyFont="1" applyFill="1" applyBorder="1" applyAlignment="1">
      <alignment horizontal="center" vertical="center" wrapText="1"/>
    </xf>
    <xf numFmtId="9" fontId="12" fillId="0" borderId="2" xfId="0" applyNumberFormat="1" applyFont="1" applyBorder="1" applyAlignment="1">
      <alignment horizontal="center" vertical="center" wrapText="1"/>
    </xf>
    <xf numFmtId="9" fontId="13" fillId="0" borderId="2" xfId="0" applyNumberFormat="1"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2" xfId="0" applyFont="1" applyBorder="1" applyAlignment="1" applyProtection="1">
      <alignment horizontal="center" vertical="center" wrapText="1"/>
      <protection locked="0"/>
    </xf>
    <xf numFmtId="0" fontId="13" fillId="0" borderId="5" xfId="0" applyFont="1" applyBorder="1" applyAlignment="1" applyProtection="1">
      <alignment horizontal="center" vertical="center" wrapText="1"/>
      <protection locked="0"/>
    </xf>
    <xf numFmtId="0" fontId="13" fillId="0" borderId="7" xfId="0" applyFont="1" applyBorder="1" applyAlignment="1" applyProtection="1">
      <alignment horizontal="center" vertical="center" wrapText="1"/>
      <protection locked="0"/>
    </xf>
    <xf numFmtId="0" fontId="12" fillId="0" borderId="2" xfId="0" applyFont="1" applyBorder="1" applyAlignment="1">
      <alignment horizontal="right" vertical="center" wrapText="1"/>
    </xf>
    <xf numFmtId="0" fontId="12" fillId="0" borderId="5" xfId="0" applyFont="1" applyBorder="1" applyAlignment="1">
      <alignment horizontal="right" vertical="center" wrapText="1"/>
    </xf>
    <xf numFmtId="0" fontId="12" fillId="0" borderId="7" xfId="0" applyFont="1" applyBorder="1" applyAlignment="1">
      <alignment horizontal="right" vertical="center" wrapText="1"/>
    </xf>
    <xf numFmtId="0" fontId="12" fillId="7" borderId="2" xfId="0" applyFont="1" applyFill="1" applyBorder="1" applyAlignment="1">
      <alignment horizontal="center" vertical="center" wrapText="1"/>
    </xf>
    <xf numFmtId="0" fontId="12" fillId="7" borderId="5" xfId="0" applyFont="1" applyFill="1" applyBorder="1" applyAlignment="1">
      <alignment horizontal="center" vertical="center" wrapText="1"/>
    </xf>
    <xf numFmtId="0" fontId="12" fillId="7" borderId="7" xfId="0" applyFont="1" applyFill="1" applyBorder="1" applyAlignment="1">
      <alignment horizontal="center" vertical="center" wrapText="1"/>
    </xf>
    <xf numFmtId="0" fontId="13" fillId="7" borderId="2" xfId="0" applyFont="1" applyFill="1" applyBorder="1" applyAlignment="1">
      <alignment horizontal="center" vertical="center" wrapText="1"/>
    </xf>
    <xf numFmtId="0" fontId="13" fillId="7" borderId="5" xfId="0" applyFont="1" applyFill="1" applyBorder="1" applyAlignment="1">
      <alignment horizontal="center" vertical="center" wrapText="1"/>
    </xf>
    <xf numFmtId="0" fontId="13" fillId="7" borderId="7" xfId="0" applyFont="1" applyFill="1" applyBorder="1" applyAlignment="1">
      <alignment horizontal="center" vertical="center" wrapText="1"/>
    </xf>
    <xf numFmtId="0" fontId="13" fillId="0" borderId="2" xfId="0" applyFont="1" applyBorder="1" applyAlignment="1" applyProtection="1">
      <alignment horizontal="center" vertical="center" wrapText="1" readingOrder="1"/>
      <protection locked="0"/>
    </xf>
    <xf numFmtId="0" fontId="13" fillId="0" borderId="5" xfId="0" applyFont="1" applyBorder="1" applyAlignment="1" applyProtection="1">
      <alignment horizontal="center" vertical="center" wrapText="1" readingOrder="1"/>
      <protection locked="0"/>
    </xf>
    <xf numFmtId="0" fontId="13" fillId="0" borderId="7" xfId="0" applyFont="1" applyBorder="1" applyAlignment="1" applyProtection="1">
      <alignment horizontal="center" vertical="center" wrapText="1" readingOrder="1"/>
      <protection locked="0"/>
    </xf>
    <xf numFmtId="0" fontId="12" fillId="0" borderId="2" xfId="0" applyFont="1" applyBorder="1" applyAlignment="1">
      <alignment vertical="center" wrapText="1"/>
    </xf>
    <xf numFmtId="0" fontId="12" fillId="0" borderId="5" xfId="0" applyFont="1" applyBorder="1" applyAlignment="1">
      <alignment vertical="center" wrapText="1"/>
    </xf>
    <xf numFmtId="0" fontId="12" fillId="0" borderId="7" xfId="0" applyFont="1" applyBorder="1" applyAlignment="1">
      <alignment vertical="center" wrapText="1"/>
    </xf>
    <xf numFmtId="0" fontId="12" fillId="0" borderId="2" xfId="0" applyFont="1" applyBorder="1" applyAlignment="1">
      <alignment horizontal="center" wrapText="1"/>
    </xf>
    <xf numFmtId="0" fontId="12" fillId="0" borderId="5" xfId="0" applyFont="1" applyBorder="1" applyAlignment="1">
      <alignment horizontal="center" wrapText="1"/>
    </xf>
    <xf numFmtId="0" fontId="12" fillId="0" borderId="7" xfId="0" applyFont="1" applyBorder="1" applyAlignment="1">
      <alignment horizontal="center" wrapText="1"/>
    </xf>
    <xf numFmtId="0" fontId="13" fillId="0" borderId="12" xfId="0" applyFont="1" applyBorder="1" applyAlignment="1">
      <alignment horizontal="center" vertical="center" wrapText="1"/>
    </xf>
    <xf numFmtId="0" fontId="13" fillId="0" borderId="12" xfId="0" applyFont="1" applyBorder="1" applyAlignment="1" applyProtection="1">
      <alignment horizontal="center" vertical="center" wrapText="1"/>
      <protection locked="0"/>
    </xf>
    <xf numFmtId="0" fontId="12" fillId="0" borderId="12" xfId="0" applyFont="1" applyBorder="1" applyAlignment="1">
      <alignment horizontal="center" vertical="center" wrapText="1"/>
    </xf>
    <xf numFmtId="0" fontId="12" fillId="0" borderId="12" xfId="0" applyFont="1" applyBorder="1" applyAlignment="1" applyProtection="1">
      <alignment horizontal="center" vertical="center" wrapText="1"/>
      <protection locked="0"/>
    </xf>
    <xf numFmtId="0" fontId="12" fillId="0" borderId="12" xfId="0" applyFont="1" applyFill="1" applyBorder="1" applyAlignment="1">
      <alignment horizontal="center" vertical="center" wrapText="1"/>
    </xf>
    <xf numFmtId="0" fontId="12" fillId="7" borderId="12" xfId="0" applyFont="1" applyFill="1" applyBorder="1" applyAlignment="1">
      <alignment horizontal="center" vertical="center" wrapText="1"/>
    </xf>
    <xf numFmtId="0" fontId="13" fillId="7" borderId="12" xfId="0" applyFont="1" applyFill="1" applyBorder="1" applyAlignment="1">
      <alignment horizontal="center" vertical="center" wrapText="1"/>
    </xf>
    <xf numFmtId="9" fontId="31" fillId="0" borderId="12" xfId="1" applyFont="1" applyBorder="1" applyAlignment="1">
      <alignment horizontal="center" vertical="center" wrapText="1"/>
    </xf>
    <xf numFmtId="9" fontId="12" fillId="0" borderId="12" xfId="1" applyFont="1" applyBorder="1" applyAlignment="1">
      <alignment horizontal="center" vertical="center" wrapText="1"/>
    </xf>
    <xf numFmtId="9" fontId="12" fillId="0" borderId="2" xfId="1" applyFont="1" applyBorder="1" applyAlignment="1">
      <alignment horizontal="center" vertical="center" wrapText="1"/>
    </xf>
    <xf numFmtId="9" fontId="12" fillId="0" borderId="5" xfId="1" applyFont="1" applyBorder="1" applyAlignment="1">
      <alignment horizontal="center" vertical="center" wrapText="1"/>
    </xf>
    <xf numFmtId="9" fontId="12" fillId="0" borderId="7" xfId="1" applyFont="1" applyBorder="1" applyAlignment="1">
      <alignment horizontal="center" vertical="center" wrapText="1"/>
    </xf>
    <xf numFmtId="0" fontId="31" fillId="23" borderId="12" xfId="0" applyFont="1" applyFill="1" applyBorder="1" applyAlignment="1">
      <alignment horizontal="center" vertical="center" wrapText="1"/>
    </xf>
    <xf numFmtId="9" fontId="12" fillId="0" borderId="5" xfId="0" applyNumberFormat="1" applyFont="1" applyBorder="1" applyAlignment="1">
      <alignment horizontal="center" vertical="center" wrapText="1"/>
    </xf>
    <xf numFmtId="9" fontId="12" fillId="0" borderId="7" xfId="0" applyNumberFormat="1" applyFont="1" applyBorder="1" applyAlignment="1">
      <alignment horizontal="center" vertical="center" wrapText="1"/>
    </xf>
    <xf numFmtId="0" fontId="12" fillId="0" borderId="2" xfId="0" applyFont="1" applyBorder="1" applyAlignment="1" applyProtection="1">
      <alignment horizontal="center" vertical="center" wrapText="1"/>
      <protection locked="0"/>
    </xf>
    <xf numFmtId="0" fontId="12" fillId="0" borderId="5" xfId="0" applyFont="1" applyBorder="1" applyAlignment="1" applyProtection="1">
      <alignment horizontal="center" vertical="center" wrapText="1"/>
      <protection locked="0"/>
    </xf>
    <xf numFmtId="0" fontId="12" fillId="0" borderId="7" xfId="0" applyFont="1" applyBorder="1" applyAlignment="1" applyProtection="1">
      <alignment horizontal="center" vertical="center" wrapText="1"/>
      <protection locked="0"/>
    </xf>
    <xf numFmtId="0" fontId="12" fillId="0" borderId="12" xfId="0" applyFont="1" applyBorder="1" applyAlignment="1">
      <alignment horizontal="center" wrapText="1"/>
    </xf>
    <xf numFmtId="14" fontId="12" fillId="0" borderId="2" xfId="0" applyNumberFormat="1" applyFont="1" applyBorder="1" applyAlignment="1">
      <alignment horizontal="center" vertical="center" wrapText="1"/>
    </xf>
    <xf numFmtId="14" fontId="12" fillId="0" borderId="5" xfId="0" applyNumberFormat="1" applyFont="1" applyBorder="1" applyAlignment="1">
      <alignment horizontal="center" vertical="center" wrapText="1"/>
    </xf>
    <xf numFmtId="14" fontId="12" fillId="0" borderId="7" xfId="0" applyNumberFormat="1" applyFont="1" applyBorder="1" applyAlignment="1">
      <alignment horizontal="center" vertical="center" wrapText="1"/>
    </xf>
    <xf numFmtId="0" fontId="12" fillId="13" borderId="2" xfId="0" applyFont="1" applyFill="1" applyBorder="1" applyAlignment="1">
      <alignment horizontal="center" vertical="center" wrapText="1"/>
    </xf>
    <xf numFmtId="0" fontId="12" fillId="13" borderId="5" xfId="0" applyFont="1" applyFill="1" applyBorder="1" applyAlignment="1">
      <alignment horizontal="center" vertical="center" wrapText="1"/>
    </xf>
    <xf numFmtId="0" fontId="12" fillId="13" borderId="7" xfId="0" applyFont="1" applyFill="1" applyBorder="1" applyAlignment="1">
      <alignment horizontal="center" vertical="center" wrapText="1"/>
    </xf>
    <xf numFmtId="0" fontId="12" fillId="18" borderId="2" xfId="0" applyFont="1" applyFill="1" applyBorder="1" applyAlignment="1">
      <alignment horizontal="center" vertical="center" wrapText="1"/>
    </xf>
    <xf numFmtId="0" fontId="12" fillId="18" borderId="5" xfId="0" applyFont="1" applyFill="1" applyBorder="1" applyAlignment="1">
      <alignment horizontal="center" vertical="center" wrapText="1"/>
    </xf>
    <xf numFmtId="0" fontId="12" fillId="18" borderId="7" xfId="0" applyFont="1" applyFill="1" applyBorder="1" applyAlignment="1">
      <alignment horizontal="center" vertical="center" wrapText="1"/>
    </xf>
    <xf numFmtId="0" fontId="12" fillId="13" borderId="12" xfId="0" applyFont="1" applyFill="1" applyBorder="1" applyAlignment="1">
      <alignment horizontal="center" vertical="center" wrapText="1"/>
    </xf>
    <xf numFmtId="0" fontId="12" fillId="14" borderId="12" xfId="0" applyFont="1" applyFill="1" applyBorder="1" applyAlignment="1">
      <alignment horizontal="center" vertical="center" wrapText="1"/>
    </xf>
    <xf numFmtId="0" fontId="7" fillId="8" borderId="12" xfId="0" applyFont="1" applyFill="1" applyBorder="1" applyAlignment="1">
      <alignment horizontal="center" vertical="center" wrapText="1"/>
    </xf>
    <xf numFmtId="0" fontId="12" fillId="8" borderId="12" xfId="0" applyFont="1" applyFill="1" applyBorder="1" applyAlignment="1" applyProtection="1">
      <alignment horizontal="center" vertical="center" wrapText="1"/>
      <protection locked="0"/>
    </xf>
    <xf numFmtId="0" fontId="12" fillId="0" borderId="12" xfId="0" applyFont="1" applyBorder="1" applyAlignment="1">
      <alignment horizontal="left" vertical="center" wrapText="1"/>
    </xf>
    <xf numFmtId="0" fontId="0" fillId="0" borderId="12" xfId="0" applyBorder="1" applyAlignment="1" applyProtection="1">
      <alignment horizontal="center" vertical="center" wrapText="1"/>
      <protection locked="0"/>
    </xf>
    <xf numFmtId="0" fontId="12" fillId="0" borderId="0" xfId="0" applyFont="1" applyAlignment="1">
      <alignment horizontal="center" vertical="center" wrapText="1"/>
    </xf>
    <xf numFmtId="9" fontId="31" fillId="0" borderId="12" xfId="0" applyNumberFormat="1" applyFont="1" applyBorder="1" applyAlignment="1">
      <alignment horizontal="center" vertical="center" wrapText="1"/>
    </xf>
    <xf numFmtId="0" fontId="31" fillId="0" borderId="12" xfId="0" applyFont="1" applyBorder="1" applyAlignment="1">
      <alignment horizontal="center" vertical="center" wrapText="1"/>
    </xf>
    <xf numFmtId="0" fontId="31" fillId="24" borderId="12" xfId="0" applyFont="1" applyFill="1" applyBorder="1" applyAlignment="1">
      <alignment horizontal="center" vertical="center" wrapText="1"/>
    </xf>
    <xf numFmtId="0" fontId="31" fillId="0" borderId="12" xfId="0" applyFont="1" applyBorder="1" applyAlignment="1">
      <alignment horizontal="right" vertical="center" wrapText="1"/>
    </xf>
    <xf numFmtId="9" fontId="32" fillId="0" borderId="12" xfId="0" applyNumberFormat="1" applyFont="1" applyBorder="1" applyAlignment="1">
      <alignment horizontal="center" vertical="center" wrapText="1"/>
    </xf>
    <xf numFmtId="0" fontId="31" fillId="0" borderId="12" xfId="0" applyFont="1" applyBorder="1" applyAlignment="1" applyProtection="1">
      <alignment horizontal="center" vertical="center" wrapText="1"/>
      <protection locked="0"/>
    </xf>
    <xf numFmtId="0" fontId="2" fillId="0" borderId="19"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12" xfId="0" applyFont="1" applyBorder="1" applyAlignment="1">
      <alignment horizontal="center" vertical="center" wrapText="1"/>
    </xf>
    <xf numFmtId="0" fontId="12" fillId="0" borderId="0" xfId="0" applyFont="1" applyBorder="1" applyAlignment="1">
      <alignment horizontal="center" vertical="center" wrapText="1"/>
    </xf>
    <xf numFmtId="0" fontId="0" fillId="0" borderId="2" xfId="0" applyBorder="1" applyAlignment="1">
      <alignment horizontal="center" vertical="center" wrapText="1"/>
    </xf>
    <xf numFmtId="0" fontId="0" fillId="0" borderId="5" xfId="0" applyBorder="1" applyAlignment="1">
      <alignment horizontal="center" vertical="center" wrapText="1"/>
    </xf>
    <xf numFmtId="0" fontId="0" fillId="0" borderId="7" xfId="0" applyBorder="1" applyAlignment="1">
      <alignment horizontal="center" vertical="center" wrapText="1"/>
    </xf>
    <xf numFmtId="0" fontId="12" fillId="8" borderId="0" xfId="0" applyFont="1" applyFill="1" applyAlignment="1">
      <alignment horizontal="center" vertical="center" wrapText="1"/>
    </xf>
    <xf numFmtId="0" fontId="0" fillId="0" borderId="12" xfId="0" applyBorder="1" applyAlignment="1">
      <alignment horizontal="center" vertical="center" wrapText="1"/>
    </xf>
    <xf numFmtId="0" fontId="0" fillId="0" borderId="2" xfId="0" applyBorder="1" applyAlignment="1">
      <alignment horizontal="center" wrapText="1"/>
    </xf>
    <xf numFmtId="0" fontId="0" fillId="0" borderId="5" xfId="0" applyBorder="1" applyAlignment="1">
      <alignment horizontal="center" wrapText="1"/>
    </xf>
    <xf numFmtId="0" fontId="0" fillId="0" borderId="7" xfId="0" applyBorder="1" applyAlignment="1">
      <alignment horizontal="center" wrapText="1"/>
    </xf>
    <xf numFmtId="0" fontId="2" fillId="0" borderId="12" xfId="0" applyFont="1" applyBorder="1" applyAlignment="1" applyProtection="1">
      <alignment horizontal="center" vertical="center" wrapText="1"/>
      <protection locked="0"/>
    </xf>
    <xf numFmtId="0" fontId="16" fillId="9" borderId="12" xfId="0" applyFont="1" applyFill="1" applyBorder="1" applyAlignment="1" applyProtection="1">
      <alignment horizontal="center" vertical="center"/>
      <protection locked="0"/>
    </xf>
    <xf numFmtId="0" fontId="16" fillId="10" borderId="12" xfId="0" applyFont="1" applyFill="1" applyBorder="1" applyAlignment="1" applyProtection="1">
      <alignment horizontal="center" vertical="center"/>
      <protection locked="0"/>
    </xf>
    <xf numFmtId="0" fontId="7" fillId="11" borderId="12" xfId="0" applyFont="1" applyFill="1" applyBorder="1" applyAlignment="1" applyProtection="1">
      <alignment horizontal="center" vertical="center"/>
      <protection locked="0"/>
    </xf>
    <xf numFmtId="0" fontId="16" fillId="10" borderId="12" xfId="0" applyFont="1" applyFill="1" applyBorder="1" applyAlignment="1">
      <alignment horizontal="center" vertical="center" wrapText="1"/>
    </xf>
    <xf numFmtId="0" fontId="4" fillId="0" borderId="12" xfId="0" applyFont="1" applyBorder="1" applyAlignment="1" applyProtection="1">
      <alignment horizontal="center" vertical="center" wrapText="1"/>
      <protection locked="0"/>
    </xf>
    <xf numFmtId="0" fontId="4" fillId="0" borderId="12" xfId="0" applyFont="1" applyBorder="1" applyAlignment="1" applyProtection="1">
      <alignment horizontal="center" vertical="center"/>
      <protection locked="0"/>
    </xf>
    <xf numFmtId="0" fontId="7" fillId="0" borderId="12" xfId="0" applyFont="1" applyBorder="1" applyAlignment="1" applyProtection="1">
      <alignment horizontal="left" vertical="center"/>
      <protection locked="0"/>
    </xf>
    <xf numFmtId="0" fontId="7" fillId="0" borderId="12" xfId="0" applyFont="1" applyBorder="1" applyAlignment="1" applyProtection="1">
      <alignment horizontal="left" vertical="center" wrapText="1"/>
      <protection locked="0"/>
    </xf>
    <xf numFmtId="0" fontId="5" fillId="0" borderId="12" xfId="0" applyFont="1" applyBorder="1" applyAlignment="1" applyProtection="1">
      <alignment horizontal="left" vertical="center"/>
      <protection locked="0"/>
    </xf>
    <xf numFmtId="0" fontId="6" fillId="5" borderId="12" xfId="0" applyFont="1" applyFill="1" applyBorder="1" applyAlignment="1" applyProtection="1">
      <alignment horizontal="center" vertical="center" wrapText="1"/>
      <protection locked="0"/>
    </xf>
    <xf numFmtId="0" fontId="12" fillId="0" borderId="2" xfId="0" applyFont="1" applyBorder="1" applyAlignment="1">
      <alignment horizontal="left" vertical="center" wrapText="1"/>
    </xf>
    <xf numFmtId="0" fontId="12" fillId="0" borderId="5" xfId="0" applyFont="1" applyBorder="1" applyAlignment="1">
      <alignment horizontal="left" vertical="center" wrapText="1"/>
    </xf>
    <xf numFmtId="0" fontId="12" fillId="0" borderId="7" xfId="0" applyFont="1" applyBorder="1" applyAlignment="1">
      <alignment horizontal="left" vertical="center" wrapText="1"/>
    </xf>
    <xf numFmtId="0" fontId="12" fillId="8" borderId="2" xfId="0" applyFont="1" applyFill="1" applyBorder="1" applyAlignment="1">
      <alignment horizontal="center" vertical="center" wrapText="1"/>
    </xf>
    <xf numFmtId="0" fontId="12" fillId="8" borderId="5" xfId="0" applyFont="1" applyFill="1" applyBorder="1" applyAlignment="1">
      <alignment horizontal="center" vertical="center" wrapText="1"/>
    </xf>
    <xf numFmtId="0" fontId="12" fillId="8" borderId="7" xfId="0" applyFont="1" applyFill="1" applyBorder="1" applyAlignment="1">
      <alignment horizontal="center" vertical="center" wrapText="1"/>
    </xf>
    <xf numFmtId="0" fontId="12" fillId="0" borderId="2" xfId="0" applyFont="1" applyBorder="1" applyAlignment="1" applyProtection="1">
      <alignment horizontal="left" vertical="center" wrapText="1"/>
      <protection locked="0"/>
    </xf>
    <xf numFmtId="0" fontId="12" fillId="0" borderId="5" xfId="0" applyFont="1" applyBorder="1" applyAlignment="1" applyProtection="1">
      <alignment horizontal="left" vertical="center" wrapText="1"/>
      <protection locked="0"/>
    </xf>
    <xf numFmtId="0" fontId="12" fillId="0" borderId="7" xfId="0" applyFont="1" applyBorder="1" applyAlignment="1" applyProtection="1">
      <alignment horizontal="left" vertical="center" wrapText="1"/>
      <protection locked="0"/>
    </xf>
    <xf numFmtId="9" fontId="12" fillId="0" borderId="2" xfId="1" applyFont="1" applyFill="1" applyBorder="1" applyAlignment="1">
      <alignment horizontal="center" vertical="center" wrapText="1"/>
    </xf>
    <xf numFmtId="9" fontId="12" fillId="0" borderId="7" xfId="1" applyFont="1" applyFill="1" applyBorder="1" applyAlignment="1">
      <alignment horizontal="center" vertical="center" wrapText="1"/>
    </xf>
    <xf numFmtId="9" fontId="12" fillId="0" borderId="5" xfId="1" applyFont="1" applyFill="1" applyBorder="1" applyAlignment="1">
      <alignment horizontal="center" vertical="center" wrapText="1"/>
    </xf>
    <xf numFmtId="14" fontId="12" fillId="0" borderId="2" xfId="0" applyNumberFormat="1" applyFont="1" applyBorder="1" applyAlignment="1" applyProtection="1">
      <alignment horizontal="center" vertical="center" wrapText="1"/>
      <protection locked="0"/>
    </xf>
    <xf numFmtId="14" fontId="12" fillId="0" borderId="5" xfId="0" applyNumberFormat="1" applyFont="1" applyBorder="1" applyAlignment="1" applyProtection="1">
      <alignment horizontal="center" vertical="center" wrapText="1"/>
      <protection locked="0"/>
    </xf>
    <xf numFmtId="14" fontId="12" fillId="0" borderId="7" xfId="0" applyNumberFormat="1" applyFont="1" applyBorder="1" applyAlignment="1" applyProtection="1">
      <alignment horizontal="center" vertical="center" wrapText="1"/>
      <protection locked="0"/>
    </xf>
    <xf numFmtId="0" fontId="12" fillId="0" borderId="2" xfId="0" applyFont="1" applyBorder="1" applyAlignment="1" applyProtection="1">
      <alignment horizontal="center" wrapText="1"/>
      <protection locked="0"/>
    </xf>
    <xf numFmtId="0" fontId="12" fillId="0" borderId="5" xfId="0" applyFont="1" applyBorder="1" applyAlignment="1" applyProtection="1">
      <alignment horizontal="center" wrapText="1"/>
      <protection locked="0"/>
    </xf>
    <xf numFmtId="0" fontId="12" fillId="0" borderId="7" xfId="0" applyFont="1" applyBorder="1" applyAlignment="1" applyProtection="1">
      <alignment horizontal="center" wrapText="1"/>
      <protection locked="0"/>
    </xf>
    <xf numFmtId="9" fontId="31" fillId="0" borderId="2" xfId="1" applyFont="1" applyBorder="1" applyAlignment="1">
      <alignment horizontal="center" vertical="center" wrapText="1"/>
    </xf>
    <xf numFmtId="9" fontId="31" fillId="0" borderId="5" xfId="1" applyFont="1" applyBorder="1" applyAlignment="1">
      <alignment horizontal="center" vertical="center" wrapText="1"/>
    </xf>
    <xf numFmtId="9" fontId="31" fillId="0" borderId="7" xfId="1" applyFont="1" applyBorder="1" applyAlignment="1">
      <alignment horizontal="center" vertical="center" wrapText="1"/>
    </xf>
    <xf numFmtId="0" fontId="0" fillId="0" borderId="12" xfId="0" applyFill="1" applyBorder="1" applyAlignment="1">
      <alignment horizontal="center" vertical="center" wrapText="1"/>
    </xf>
    <xf numFmtId="0" fontId="31" fillId="20" borderId="12" xfId="0" applyFont="1" applyFill="1" applyBorder="1" applyAlignment="1">
      <alignment horizontal="center" vertical="center" wrapText="1"/>
    </xf>
    <xf numFmtId="0" fontId="32" fillId="0" borderId="12" xfId="0" applyFont="1" applyBorder="1" applyAlignment="1" applyProtection="1">
      <alignment horizontal="center" vertical="center" wrapText="1"/>
      <protection locked="0"/>
    </xf>
    <xf numFmtId="0" fontId="31" fillId="14" borderId="12" xfId="0" applyFont="1" applyFill="1" applyBorder="1" applyAlignment="1">
      <alignment horizontal="center" vertical="center" wrapText="1"/>
    </xf>
    <xf numFmtId="0" fontId="31" fillId="8" borderId="12" xfId="0" applyFont="1" applyFill="1" applyBorder="1" applyAlignment="1">
      <alignment horizontal="center" vertical="center" wrapText="1"/>
    </xf>
    <xf numFmtId="0" fontId="31" fillId="0" borderId="12" xfId="0" applyFont="1" applyBorder="1" applyAlignment="1">
      <alignment horizontal="center" wrapText="1"/>
    </xf>
    <xf numFmtId="0" fontId="31" fillId="21" borderId="12" xfId="0" applyFont="1" applyFill="1" applyBorder="1" applyAlignment="1">
      <alignment horizontal="center" vertical="center" wrapText="1"/>
    </xf>
    <xf numFmtId="164" fontId="31" fillId="0" borderId="12" xfId="0" applyNumberFormat="1" applyFont="1" applyBorder="1" applyAlignment="1">
      <alignment horizontal="center" vertical="center" wrapText="1"/>
    </xf>
    <xf numFmtId="164" fontId="31" fillId="0" borderId="12" xfId="1" applyNumberFormat="1" applyFont="1" applyBorder="1" applyAlignment="1">
      <alignment horizontal="center" vertical="center" wrapText="1"/>
    </xf>
    <xf numFmtId="165" fontId="31" fillId="0" borderId="12" xfId="0" applyNumberFormat="1" applyFont="1" applyBorder="1" applyAlignment="1">
      <alignment horizontal="center" vertical="center" wrapText="1"/>
    </xf>
    <xf numFmtId="0" fontId="31" fillId="22" borderId="12" xfId="0" applyFont="1" applyFill="1" applyBorder="1" applyAlignment="1">
      <alignment horizontal="center" vertical="center" wrapText="1"/>
    </xf>
    <xf numFmtId="0" fontId="31" fillId="0" borderId="12" xfId="0" applyFont="1" applyBorder="1" applyAlignment="1">
      <alignment vertical="center" wrapText="1"/>
    </xf>
    <xf numFmtId="9" fontId="31" fillId="0" borderId="2" xfId="1" applyNumberFormat="1" applyFont="1" applyBorder="1" applyAlignment="1">
      <alignment horizontal="center" vertical="center" wrapText="1"/>
    </xf>
    <xf numFmtId="9" fontId="31" fillId="0" borderId="5" xfId="1" applyNumberFormat="1" applyFont="1" applyBorder="1" applyAlignment="1">
      <alignment horizontal="center" vertical="center" wrapText="1"/>
    </xf>
    <xf numFmtId="9" fontId="31" fillId="0" borderId="7" xfId="1" applyNumberFormat="1" applyFont="1" applyBorder="1" applyAlignment="1">
      <alignment horizontal="center" vertical="center" wrapText="1"/>
    </xf>
    <xf numFmtId="9" fontId="31" fillId="0" borderId="12" xfId="1" applyNumberFormat="1" applyFont="1" applyBorder="1" applyAlignment="1">
      <alignment horizontal="center" vertical="center" wrapText="1"/>
    </xf>
    <xf numFmtId="9" fontId="31" fillId="23" borderId="12" xfId="0" applyNumberFormat="1" applyFont="1" applyFill="1" applyBorder="1" applyAlignment="1">
      <alignment horizontal="center" vertical="center" wrapText="1"/>
    </xf>
    <xf numFmtId="0" fontId="31" fillId="0" borderId="2" xfId="0" applyFont="1" applyBorder="1" applyAlignment="1">
      <alignment horizontal="center" vertical="center" wrapText="1"/>
    </xf>
    <xf numFmtId="0" fontId="31" fillId="0" borderId="5" xfId="0" applyFont="1" applyBorder="1" applyAlignment="1">
      <alignment horizontal="center" vertical="center" wrapText="1"/>
    </xf>
    <xf numFmtId="0" fontId="31" fillId="0" borderId="7" xfId="0" applyFont="1" applyBorder="1" applyAlignment="1">
      <alignment horizontal="center" vertical="center" wrapText="1"/>
    </xf>
    <xf numFmtId="165" fontId="31" fillId="0" borderId="12" xfId="0" applyNumberFormat="1" applyFont="1" applyBorder="1" applyAlignment="1" applyProtection="1">
      <alignment horizontal="center" vertical="center" wrapText="1"/>
      <protection locked="0"/>
    </xf>
    <xf numFmtId="0" fontId="31" fillId="0" borderId="12" xfId="0" applyFont="1" applyBorder="1" applyAlignment="1" applyProtection="1">
      <alignment horizontal="center" wrapText="1"/>
      <protection locked="0"/>
    </xf>
    <xf numFmtId="0" fontId="32" fillId="0" borderId="12" xfId="0" applyFont="1" applyBorder="1" applyAlignment="1">
      <alignment horizontal="center" vertical="center" wrapText="1"/>
    </xf>
    <xf numFmtId="0" fontId="32" fillId="0" borderId="12" xfId="0" applyFont="1" applyBorder="1" applyAlignment="1" applyProtection="1">
      <alignment horizontal="center" vertical="center" wrapText="1" readingOrder="1"/>
      <protection locked="0"/>
    </xf>
    <xf numFmtId="9" fontId="31" fillId="0" borderId="2" xfId="0" applyNumberFormat="1" applyFont="1" applyBorder="1" applyAlignment="1">
      <alignment horizontal="center" vertical="center" wrapText="1"/>
    </xf>
    <xf numFmtId="9" fontId="31" fillId="0" borderId="5" xfId="0" applyNumberFormat="1" applyFont="1" applyBorder="1" applyAlignment="1">
      <alignment horizontal="center" vertical="center" wrapText="1"/>
    </xf>
    <xf numFmtId="9" fontId="31" fillId="0" borderId="7" xfId="0" applyNumberFormat="1" applyFont="1" applyBorder="1" applyAlignment="1">
      <alignment horizontal="center" vertical="center" wrapText="1"/>
    </xf>
    <xf numFmtId="9" fontId="32" fillId="0" borderId="2" xfId="0" applyNumberFormat="1" applyFont="1" applyBorder="1" applyAlignment="1">
      <alignment horizontal="center" vertical="center" wrapText="1"/>
    </xf>
    <xf numFmtId="9" fontId="32" fillId="0" borderId="5" xfId="0" applyNumberFormat="1" applyFont="1" applyBorder="1" applyAlignment="1">
      <alignment horizontal="center" vertical="center" wrapText="1"/>
    </xf>
    <xf numFmtId="9" fontId="32" fillId="0" borderId="7" xfId="0" applyNumberFormat="1" applyFont="1" applyBorder="1" applyAlignment="1">
      <alignment horizontal="center" vertical="center" wrapText="1"/>
    </xf>
    <xf numFmtId="0" fontId="31" fillId="0" borderId="2" xfId="0" applyFont="1" applyBorder="1" applyAlignment="1">
      <alignment horizontal="right" vertical="center" wrapText="1"/>
    </xf>
    <xf numFmtId="0" fontId="31" fillId="0" borderId="5" xfId="0" applyFont="1" applyBorder="1" applyAlignment="1">
      <alignment horizontal="right" vertical="center" wrapText="1"/>
    </xf>
    <xf numFmtId="0" fontId="31" fillId="0" borderId="7" xfId="0" applyFont="1" applyBorder="1" applyAlignment="1">
      <alignment horizontal="right" vertical="center" wrapText="1"/>
    </xf>
    <xf numFmtId="0" fontId="32" fillId="0" borderId="2" xfId="0" applyFont="1" applyBorder="1" applyAlignment="1" applyProtection="1">
      <alignment horizontal="left" vertical="center" wrapText="1"/>
      <protection locked="0"/>
    </xf>
    <xf numFmtId="0" fontId="32" fillId="0" borderId="5" xfId="0" applyFont="1" applyBorder="1" applyAlignment="1" applyProtection="1">
      <alignment horizontal="left" vertical="center" wrapText="1"/>
      <protection locked="0"/>
    </xf>
    <xf numFmtId="0" fontId="32" fillId="0" borderId="7" xfId="0" applyFont="1" applyBorder="1" applyAlignment="1" applyProtection="1">
      <alignment horizontal="left" vertical="center" wrapText="1"/>
      <protection locked="0"/>
    </xf>
    <xf numFmtId="0" fontId="32" fillId="0" borderId="2" xfId="0" applyFont="1" applyBorder="1" applyAlignment="1" applyProtection="1">
      <alignment horizontal="center" vertical="center" wrapText="1"/>
      <protection locked="0"/>
    </xf>
    <xf numFmtId="0" fontId="32" fillId="0" borderId="5" xfId="0" applyFont="1" applyBorder="1" applyAlignment="1" applyProtection="1">
      <alignment horizontal="center" vertical="center" wrapText="1"/>
      <protection locked="0"/>
    </xf>
    <xf numFmtId="0" fontId="32" fillId="0" borderId="7" xfId="0" applyFont="1" applyBorder="1" applyAlignment="1" applyProtection="1">
      <alignment horizontal="center" vertical="center" wrapText="1"/>
      <protection locked="0"/>
    </xf>
    <xf numFmtId="0" fontId="31" fillId="0" borderId="12" xfId="0" applyFont="1" applyBorder="1" applyAlignment="1">
      <alignment horizontal="left" vertical="center" wrapText="1"/>
    </xf>
    <xf numFmtId="0" fontId="31" fillId="22" borderId="12" xfId="0" applyFont="1" applyFill="1" applyBorder="1" applyAlignment="1" applyProtection="1">
      <alignment horizontal="center" vertical="center" wrapText="1"/>
      <protection locked="0"/>
    </xf>
    <xf numFmtId="0" fontId="0" fillId="0" borderId="2" xfId="0" applyBorder="1" applyAlignment="1" applyProtection="1">
      <alignment horizontal="center" vertical="center" wrapText="1"/>
      <protection locked="0"/>
    </xf>
    <xf numFmtId="0" fontId="0" fillId="0" borderId="5" xfId="0" applyBorder="1" applyAlignment="1" applyProtection="1">
      <alignment horizontal="center" vertical="center" wrapText="1"/>
      <protection locked="0"/>
    </xf>
    <xf numFmtId="0" fontId="0" fillId="0" borderId="7" xfId="0" applyBorder="1" applyAlignment="1" applyProtection="1">
      <alignment horizontal="center" vertical="center" wrapText="1"/>
      <protection locked="0"/>
    </xf>
    <xf numFmtId="9" fontId="13" fillId="0" borderId="5" xfId="0" applyNumberFormat="1" applyFont="1" applyBorder="1" applyAlignment="1">
      <alignment horizontal="center" vertical="center" wrapText="1"/>
    </xf>
    <xf numFmtId="9" fontId="13" fillId="0" borderId="7" xfId="0" applyNumberFormat="1" applyFont="1" applyBorder="1" applyAlignment="1">
      <alignment horizontal="center" vertical="center" wrapText="1"/>
    </xf>
    <xf numFmtId="0" fontId="31" fillId="8" borderId="2" xfId="0" applyFont="1" applyFill="1" applyBorder="1" applyAlignment="1">
      <alignment horizontal="center" vertical="center" wrapText="1"/>
    </xf>
    <xf numFmtId="0" fontId="31" fillId="8" borderId="5" xfId="0" applyFont="1" applyFill="1" applyBorder="1" applyAlignment="1">
      <alignment horizontal="center" vertical="center" wrapText="1"/>
    </xf>
    <xf numFmtId="0" fontId="31" fillId="8" borderId="7" xfId="0" applyFont="1" applyFill="1" applyBorder="1" applyAlignment="1">
      <alignment horizontal="center" vertical="center" wrapText="1"/>
    </xf>
    <xf numFmtId="0" fontId="31" fillId="23" borderId="2" xfId="0" applyFont="1" applyFill="1" applyBorder="1" applyAlignment="1">
      <alignment horizontal="center" vertical="center" wrapText="1"/>
    </xf>
    <xf numFmtId="0" fontId="31" fillId="23" borderId="5" xfId="0" applyFont="1" applyFill="1" applyBorder="1" applyAlignment="1">
      <alignment horizontal="center" vertical="center" wrapText="1"/>
    </xf>
    <xf numFmtId="0" fontId="31" fillId="23" borderId="7"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12" fillId="0" borderId="5" xfId="0" applyFont="1" applyFill="1" applyBorder="1" applyAlignment="1">
      <alignment horizontal="center" vertical="center" wrapText="1"/>
    </xf>
    <xf numFmtId="0" fontId="12" fillId="0" borderId="7" xfId="0" applyFont="1" applyFill="1" applyBorder="1" applyAlignment="1">
      <alignment horizontal="center" vertical="center" wrapText="1"/>
    </xf>
    <xf numFmtId="0" fontId="31" fillId="0" borderId="2" xfId="0" applyFont="1" applyBorder="1" applyAlignment="1" applyProtection="1">
      <alignment horizontal="center" vertical="center" wrapText="1"/>
      <protection locked="0"/>
    </xf>
    <xf numFmtId="0" fontId="31" fillId="0" borderId="5" xfId="0" applyFont="1" applyBorder="1" applyAlignment="1" applyProtection="1">
      <alignment horizontal="center" vertical="center" wrapText="1"/>
      <protection locked="0"/>
    </xf>
    <xf numFmtId="0" fontId="31" fillId="0" borderId="7" xfId="0" applyFont="1" applyBorder="1" applyAlignment="1" applyProtection="1">
      <alignment horizontal="center" vertical="center" wrapText="1"/>
      <protection locked="0"/>
    </xf>
    <xf numFmtId="0" fontId="31" fillId="14" borderId="2" xfId="0" applyFont="1" applyFill="1" applyBorder="1" applyAlignment="1">
      <alignment horizontal="center" vertical="center" wrapText="1"/>
    </xf>
    <xf numFmtId="0" fontId="31" fillId="14" borderId="5" xfId="0" applyFont="1" applyFill="1" applyBorder="1" applyAlignment="1">
      <alignment horizontal="center" vertical="center" wrapText="1"/>
    </xf>
    <xf numFmtId="0" fontId="31" fillId="14" borderId="7" xfId="0" applyFont="1" applyFill="1" applyBorder="1" applyAlignment="1">
      <alignment horizontal="center" vertical="center" wrapText="1"/>
    </xf>
    <xf numFmtId="9" fontId="31" fillId="0" borderId="2" xfId="0" applyNumberFormat="1" applyFont="1" applyBorder="1" applyAlignment="1">
      <alignment horizontal="center" vertical="center"/>
    </xf>
    <xf numFmtId="9" fontId="31" fillId="0" borderId="5" xfId="0" applyNumberFormat="1" applyFont="1" applyBorder="1" applyAlignment="1">
      <alignment horizontal="center" vertical="center"/>
    </xf>
    <xf numFmtId="9" fontId="31" fillId="0" borderId="7" xfId="0" applyNumberFormat="1" applyFont="1"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textRotation="90"/>
    </xf>
    <xf numFmtId="0" fontId="18" fillId="9" borderId="0" xfId="0" applyFont="1" applyFill="1" applyAlignment="1">
      <alignment horizontal="center" vertical="center" wrapText="1"/>
    </xf>
    <xf numFmtId="0" fontId="18" fillId="9" borderId="13" xfId="0" applyFont="1" applyFill="1" applyBorder="1" applyAlignment="1">
      <alignment horizontal="center" vertical="center" wrapText="1"/>
    </xf>
    <xf numFmtId="0" fontId="12" fillId="0" borderId="2" xfId="0" applyFont="1" applyFill="1" applyBorder="1" applyAlignment="1">
      <alignment horizontal="right" vertical="center" wrapText="1"/>
    </xf>
    <xf numFmtId="0" fontId="12" fillId="0" borderId="5" xfId="0" applyFont="1" applyFill="1" applyBorder="1" applyAlignment="1">
      <alignment horizontal="right" vertical="center" wrapText="1"/>
    </xf>
    <xf numFmtId="0" fontId="12" fillId="0" borderId="7" xfId="0" applyFont="1" applyFill="1" applyBorder="1" applyAlignment="1">
      <alignment horizontal="right" vertical="center" wrapText="1"/>
    </xf>
    <xf numFmtId="0" fontId="0" fillId="0" borderId="25" xfId="0" applyBorder="1"/>
    <xf numFmtId="0" fontId="0" fillId="0" borderId="26" xfId="0" applyBorder="1"/>
    <xf numFmtId="0" fontId="30" fillId="0" borderId="27" xfId="0" applyFont="1" applyBorder="1"/>
    <xf numFmtId="0" fontId="30" fillId="0" borderId="4" xfId="0" applyFont="1" applyBorder="1"/>
    <xf numFmtId="0" fontId="30" fillId="0" borderId="28" xfId="0" applyFont="1" applyBorder="1"/>
    <xf numFmtId="0" fontId="30" fillId="25" borderId="22" xfId="0" applyFont="1" applyFill="1" applyBorder="1" applyAlignment="1">
      <alignment horizontal="center" wrapText="1"/>
    </xf>
    <xf numFmtId="0" fontId="30" fillId="25" borderId="23" xfId="0" applyFont="1" applyFill="1" applyBorder="1" applyAlignment="1">
      <alignment horizontal="center"/>
    </xf>
    <xf numFmtId="0" fontId="30" fillId="25" borderId="23" xfId="0" applyFont="1" applyFill="1" applyBorder="1" applyAlignment="1">
      <alignment horizontal="center" wrapText="1"/>
    </xf>
    <xf numFmtId="0" fontId="30" fillId="25" borderId="24" xfId="0" applyFont="1" applyFill="1" applyBorder="1" applyAlignment="1">
      <alignment horizontal="center" wrapText="1"/>
    </xf>
    <xf numFmtId="0" fontId="0" fillId="0" borderId="12" xfId="0" applyBorder="1" applyAlignment="1">
      <alignment horizontal="left" wrapText="1"/>
    </xf>
    <xf numFmtId="0" fontId="12" fillId="0" borderId="8" xfId="0" applyFont="1" applyBorder="1" applyAlignment="1">
      <alignment horizontal="center" vertical="center" wrapText="1"/>
    </xf>
    <xf numFmtId="0" fontId="12" fillId="0" borderId="17" xfId="0" applyFont="1" applyBorder="1" applyAlignment="1">
      <alignment horizontal="center" vertical="center" wrapText="1"/>
    </xf>
    <xf numFmtId="0" fontId="12" fillId="0" borderId="14" xfId="0" applyFont="1" applyBorder="1" applyAlignment="1">
      <alignment horizontal="center" vertical="center" wrapText="1"/>
    </xf>
  </cellXfs>
  <cellStyles count="3">
    <cellStyle name="Normal" xfId="0" builtinId="0"/>
    <cellStyle name="Normal 2" xfId="2" xr:uid="{4F38D210-0E5E-4F3C-96C5-815B90721EEE}"/>
    <cellStyle name="Porcentaje" xfId="1" builtinId="5"/>
  </cellStyles>
  <dxfs count="445">
    <dxf>
      <fill>
        <patternFill>
          <bgColor rgb="FFFFFF00"/>
        </patternFill>
      </fill>
    </dxf>
    <dxf>
      <fill>
        <patternFill>
          <bgColor rgb="FF00B050"/>
        </patternFill>
      </fill>
    </dxf>
    <dxf>
      <fill>
        <patternFill>
          <bgColor rgb="FFFFC000"/>
        </patternFill>
      </fill>
    </dxf>
    <dxf>
      <font>
        <color theme="0"/>
      </font>
      <fill>
        <patternFill>
          <bgColor rgb="FFFF0000"/>
        </patternFill>
      </fill>
    </dxf>
    <dxf>
      <fill>
        <patternFill>
          <bgColor rgb="FFFFFF00"/>
        </patternFill>
      </fill>
    </dxf>
    <dxf>
      <fill>
        <patternFill>
          <bgColor rgb="FF92D050"/>
        </patternFill>
      </fill>
    </dxf>
    <dxf>
      <fill>
        <patternFill>
          <bgColor rgb="FF00B050"/>
        </patternFill>
      </fill>
    </dxf>
    <dxf>
      <fill>
        <patternFill>
          <bgColor rgb="FFFFC000"/>
        </patternFill>
      </fill>
    </dxf>
    <dxf>
      <fill>
        <patternFill>
          <bgColor rgb="FFFF0000"/>
        </patternFill>
      </fill>
    </dxf>
    <dxf>
      <fill>
        <patternFill>
          <bgColor rgb="FFFFFF00"/>
        </patternFill>
      </fill>
    </dxf>
    <dxf>
      <fill>
        <patternFill>
          <bgColor rgb="FF00B050"/>
        </patternFill>
      </fill>
    </dxf>
    <dxf>
      <fill>
        <patternFill>
          <bgColor rgb="FFFFC000"/>
        </patternFill>
      </fill>
    </dxf>
    <dxf>
      <fill>
        <patternFill>
          <bgColor rgb="FFFF0000"/>
        </patternFill>
      </fill>
    </dxf>
    <dxf>
      <fill>
        <patternFill>
          <bgColor rgb="FFFFFF00"/>
        </patternFill>
      </fill>
    </dxf>
    <dxf>
      <fill>
        <patternFill>
          <bgColor rgb="FF92D050"/>
        </patternFill>
      </fill>
    </dxf>
    <dxf>
      <fill>
        <patternFill>
          <bgColor rgb="FF00B05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FFFF00"/>
        </patternFill>
      </fill>
    </dxf>
    <dxf>
      <fill>
        <patternFill>
          <bgColor rgb="FF92D050"/>
        </patternFill>
      </fill>
    </dxf>
    <dxf>
      <fill>
        <patternFill>
          <bgColor rgb="FF00B050"/>
        </patternFill>
      </fill>
    </dxf>
    <dxf>
      <fill>
        <patternFill>
          <bgColor rgb="FFFFC000"/>
        </patternFill>
      </fill>
    </dxf>
    <dxf>
      <fill>
        <patternFill>
          <bgColor rgb="FFFF0000"/>
        </patternFill>
      </fill>
    </dxf>
    <dxf>
      <fill>
        <patternFill>
          <bgColor rgb="FFFFFF00"/>
        </patternFill>
      </fill>
    </dxf>
    <dxf>
      <fill>
        <patternFill>
          <bgColor rgb="FF92D050"/>
        </patternFill>
      </fill>
    </dxf>
    <dxf>
      <fill>
        <patternFill>
          <bgColor rgb="FF00B05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FFC000"/>
        </patternFill>
      </fill>
    </dxf>
    <dxf>
      <fill>
        <patternFill>
          <bgColor rgb="FFFF0000"/>
        </patternFill>
      </fill>
    </dxf>
    <dxf>
      <fill>
        <patternFill>
          <bgColor rgb="FFFFFF00"/>
        </patternFill>
      </fill>
    </dxf>
    <dxf>
      <fill>
        <patternFill>
          <bgColor rgb="FF92D050"/>
        </patternFill>
      </fill>
    </dxf>
    <dxf>
      <fill>
        <patternFill>
          <bgColor rgb="FF00B050"/>
        </patternFill>
      </fill>
    </dxf>
    <dxf>
      <fill>
        <patternFill>
          <bgColor rgb="FFFFC000"/>
        </patternFill>
      </fill>
    </dxf>
    <dxf>
      <fill>
        <patternFill>
          <bgColor rgb="FFFF000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rgb="FFFFC000"/>
        </patternFill>
      </fill>
    </dxf>
    <dxf>
      <fill>
        <patternFill>
          <bgColor rgb="FFFFFF00"/>
        </patternFill>
      </fill>
    </dxf>
    <dxf>
      <fill>
        <patternFill>
          <bgColor rgb="FF00B050"/>
        </patternFill>
      </fill>
    </dxf>
    <dxf>
      <fill>
        <patternFill>
          <bgColor rgb="FFFFC000"/>
        </patternFill>
      </fill>
    </dxf>
    <dxf>
      <fill>
        <patternFill>
          <bgColor rgb="FFFF000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FFFF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FFFF00"/>
        </patternFill>
      </fill>
    </dxf>
    <dxf>
      <fill>
        <patternFill>
          <bgColor rgb="FF92D050"/>
        </patternFill>
      </fill>
    </dxf>
    <dxf>
      <fill>
        <patternFill>
          <bgColor rgb="FF00B05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rgb="FFFFC000"/>
        </patternFill>
      </fill>
    </dxf>
    <dxf>
      <fill>
        <patternFill>
          <bgColor rgb="FFFFFF00"/>
        </patternFill>
      </fill>
    </dxf>
    <dxf>
      <fill>
        <patternFill>
          <bgColor rgb="FF00B05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rgb="FFFFC000"/>
        </patternFill>
      </fill>
    </dxf>
    <dxf>
      <fill>
        <patternFill>
          <bgColor rgb="FFFFFF00"/>
        </patternFill>
      </fill>
    </dxf>
    <dxf>
      <fill>
        <patternFill>
          <bgColor rgb="FF00B05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rgb="FFFFC000"/>
        </patternFill>
      </fill>
    </dxf>
    <dxf>
      <fill>
        <patternFill>
          <bgColor rgb="FFFFFF00"/>
        </patternFill>
      </fill>
    </dxf>
    <dxf>
      <fill>
        <patternFill>
          <bgColor rgb="FF00B05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C000"/>
        </patternFill>
      </fill>
    </dxf>
    <dxf>
      <fill>
        <patternFill>
          <bgColor rgb="FFFF000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rgb="FFFFC000"/>
        </patternFill>
      </fill>
    </dxf>
    <dxf>
      <fill>
        <patternFill>
          <bgColor rgb="FFFFFF00"/>
        </patternFill>
      </fill>
    </dxf>
    <dxf>
      <fill>
        <patternFill>
          <bgColor rgb="FF00B05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C000"/>
        </patternFill>
      </fill>
    </dxf>
    <dxf>
      <fill>
        <patternFill>
          <bgColor rgb="FFFF000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rgb="FFFFC000"/>
        </patternFill>
      </fill>
    </dxf>
    <dxf>
      <fill>
        <patternFill>
          <bgColor rgb="FFFFFF00"/>
        </patternFill>
      </fill>
    </dxf>
    <dxf>
      <fill>
        <patternFill>
          <bgColor rgb="FF00B05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C000"/>
        </patternFill>
      </fill>
    </dxf>
    <dxf>
      <fill>
        <patternFill>
          <bgColor rgb="FFFF000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rgb="FFFFC000"/>
        </patternFill>
      </fill>
    </dxf>
    <dxf>
      <fill>
        <patternFill>
          <bgColor rgb="FFFFFF00"/>
        </patternFill>
      </fill>
    </dxf>
    <dxf>
      <fill>
        <patternFill>
          <bgColor rgb="FF00B050"/>
        </patternFill>
      </fill>
    </dxf>
    <dxf>
      <fill>
        <patternFill>
          <bgColor rgb="FFFFC000"/>
        </patternFill>
      </fill>
    </dxf>
    <dxf>
      <fill>
        <patternFill>
          <bgColor rgb="FFFF000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rgb="FFFFC000"/>
        </patternFill>
      </fill>
    </dxf>
    <dxf>
      <fill>
        <patternFill>
          <bgColor rgb="FFFFFF00"/>
        </patternFill>
      </fill>
    </dxf>
    <dxf>
      <fill>
        <patternFill>
          <bgColor rgb="FF00B05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C000"/>
        </patternFill>
      </fill>
    </dxf>
    <dxf>
      <fill>
        <patternFill>
          <bgColor rgb="FFFF000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FFC000"/>
        </patternFill>
      </fill>
    </dxf>
    <dxf>
      <fill>
        <patternFill>
          <bgColor rgb="FFFF0000"/>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rgb="FFFFC000"/>
        </patternFill>
      </fill>
    </dxf>
    <dxf>
      <fill>
        <patternFill>
          <bgColor rgb="FF00B050"/>
        </patternFill>
      </fill>
    </dxf>
    <dxf>
      <fill>
        <patternFill>
          <bgColor rgb="FFFFC000"/>
        </patternFill>
      </fill>
    </dxf>
    <dxf>
      <fill>
        <patternFill>
          <bgColor rgb="FFFF000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rgb="FFFFC000"/>
        </patternFill>
      </fill>
    </dxf>
    <dxf>
      <fill>
        <patternFill>
          <bgColor rgb="FFFFFF00"/>
        </patternFill>
      </fill>
    </dxf>
    <dxf>
      <fill>
        <patternFill>
          <bgColor rgb="FF00B05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C000"/>
        </patternFill>
      </fill>
    </dxf>
    <dxf>
      <fill>
        <patternFill>
          <bgColor rgb="FFFF000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FFC000"/>
        </patternFill>
      </fill>
    </dxf>
    <dxf>
      <fill>
        <patternFill>
          <bgColor rgb="FFFF0000"/>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rgb="FFFFC000"/>
        </patternFill>
      </fill>
    </dxf>
    <dxf>
      <fill>
        <patternFill>
          <bgColor rgb="FFFFFF00"/>
        </patternFill>
      </fill>
    </dxf>
    <dxf>
      <fill>
        <patternFill>
          <bgColor rgb="FF00B05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C000"/>
        </patternFill>
      </fill>
    </dxf>
    <dxf>
      <fill>
        <patternFill>
          <bgColor rgb="FFFF000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FFFF00"/>
        </patternFill>
      </fill>
    </dxf>
    <dxf>
      <fill>
        <patternFill>
          <bgColor rgb="FF00B05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rgb="FFFFC000"/>
        </patternFill>
      </fill>
    </dxf>
    <dxf>
      <fill>
        <patternFill>
          <bgColor rgb="FFFFFF00"/>
        </patternFill>
      </fill>
    </dxf>
    <dxf>
      <fill>
        <patternFill>
          <bgColor rgb="FF00B05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C000"/>
        </patternFill>
      </fill>
    </dxf>
    <dxf>
      <fill>
        <patternFill>
          <bgColor rgb="FFFF000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FFC000"/>
        </patternFill>
      </fill>
    </dxf>
    <dxf>
      <fill>
        <patternFill>
          <bgColor rgb="FFFF0000"/>
        </patternFill>
      </fill>
    </dxf>
    <dxf>
      <fill>
        <patternFill>
          <bgColor rgb="FFFFFF00"/>
        </patternFill>
      </fill>
    </dxf>
    <dxf>
      <fill>
        <patternFill>
          <bgColor rgb="FF92D050"/>
        </patternFill>
      </fill>
    </dxf>
    <dxf>
      <fill>
        <patternFill>
          <bgColor rgb="FF00B050"/>
        </patternFill>
      </fill>
    </dxf>
    <dxf>
      <fill>
        <patternFill>
          <bgColor rgb="FFFFC000"/>
        </patternFill>
      </fill>
    </dxf>
    <dxf>
      <fill>
        <patternFill>
          <bgColor rgb="FFFF000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rgb="FFFFC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FFC000"/>
        </patternFill>
      </fill>
    </dxf>
    <dxf>
      <fill>
        <patternFill>
          <bgColor rgb="FFFF0000"/>
        </patternFill>
      </fill>
    </dxf>
    <dxf>
      <fill>
        <patternFill>
          <bgColor rgb="FFFFFF00"/>
        </patternFill>
      </fill>
    </dxf>
    <dxf>
      <fill>
        <patternFill>
          <bgColor rgb="FF92D050"/>
        </patternFill>
      </fill>
    </dxf>
    <dxf>
      <fill>
        <patternFill>
          <bgColor rgb="FF00B050"/>
        </patternFill>
      </fill>
    </dxf>
    <dxf>
      <fill>
        <patternFill>
          <bgColor rgb="FFFFC000"/>
        </patternFill>
      </fill>
    </dxf>
    <dxf>
      <fill>
        <patternFill>
          <bgColor rgb="FFFF000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rgb="FFFFC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FFC000"/>
        </patternFill>
      </fill>
    </dxf>
    <dxf>
      <fill>
        <patternFill>
          <bgColor rgb="FFFF0000"/>
        </patternFill>
      </fill>
    </dxf>
    <dxf>
      <fill>
        <patternFill>
          <bgColor rgb="FFFFFF00"/>
        </patternFill>
      </fill>
    </dxf>
    <dxf>
      <fill>
        <patternFill>
          <bgColor rgb="FF92D050"/>
        </patternFill>
      </fill>
    </dxf>
    <dxf>
      <fill>
        <patternFill>
          <bgColor rgb="FF00B050"/>
        </patternFill>
      </fill>
    </dxf>
    <dxf>
      <fill>
        <patternFill>
          <bgColor rgb="FFFFC000"/>
        </patternFill>
      </fill>
    </dxf>
    <dxf>
      <fill>
        <patternFill>
          <bgColor rgb="FFFF000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rgb="FFFFC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FFC000"/>
        </patternFill>
      </fill>
    </dxf>
    <dxf>
      <fill>
        <patternFill>
          <bgColor rgb="FFFF0000"/>
        </patternFill>
      </fill>
    </dxf>
    <dxf>
      <fill>
        <patternFill>
          <bgColor rgb="FFFFFF00"/>
        </patternFill>
      </fill>
    </dxf>
    <dxf>
      <fill>
        <patternFill>
          <bgColor rgb="FF92D050"/>
        </patternFill>
      </fill>
    </dxf>
    <dxf>
      <fill>
        <patternFill>
          <bgColor rgb="FF00B050"/>
        </patternFill>
      </fill>
    </dxf>
    <dxf>
      <fill>
        <patternFill>
          <bgColor rgb="FFFFC000"/>
        </patternFill>
      </fill>
    </dxf>
    <dxf>
      <fill>
        <patternFill>
          <bgColor rgb="FFFF000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rgb="FFFFC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ont>
        <b val="0"/>
        <i val="0"/>
        <strike val="0"/>
        <condense val="0"/>
        <extend val="0"/>
        <outline val="0"/>
        <shadow val="0"/>
        <u val="none"/>
        <vertAlign val="baseline"/>
        <sz val="10"/>
        <color theme="1"/>
        <name val="Arial"/>
        <family val="2"/>
        <scheme val="none"/>
      </font>
      <alignment horizontal="center" vertical="center" textRotation="0" wrapText="1" indent="0" justifyLastLine="0" shrinkToFit="0" readingOrder="0"/>
      <border diagonalUp="0" diagonalDown="0">
        <left style="thin">
          <color indexed="64"/>
        </left>
        <right/>
        <top style="thin">
          <color indexed="64"/>
        </top>
        <bottom style="thin">
          <color indexed="64"/>
        </bottom>
        <vertical/>
        <horizontal/>
      </border>
    </dxf>
    <dxf>
      <alignment horizontal="center"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0"/>
        <color theme="1"/>
        <name val="Arial"/>
        <family val="2"/>
        <scheme val="none"/>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Arial"/>
        <family val="2"/>
        <scheme val="none"/>
      </font>
      <alignment horizontal="center" vertical="center" textRotation="0" wrapText="1" indent="0" justifyLastLine="0" shrinkToFit="0" readingOrder="0"/>
      <border diagonalUp="0" diagonalDown="0">
        <left style="thin">
          <color indexed="64"/>
        </left>
        <right/>
        <top style="thin">
          <color indexed="64"/>
        </top>
        <bottom style="thin">
          <color indexed="64"/>
        </bottom>
        <vertical/>
        <horizontal/>
      </border>
    </dxf>
    <dxf>
      <alignment horizontal="center"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0"/>
        <color theme="1"/>
        <name val="Arial"/>
        <family val="2"/>
        <scheme val="none"/>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rgb="FF000000"/>
        <name val="Helvetica"/>
        <family val="2"/>
        <scheme val="none"/>
      </font>
      <alignment horizontal="center" vertical="center" textRotation="0" wrapText="1" indent="0" justifyLastLine="0" shrinkToFit="0" readingOrder="0"/>
      <border diagonalUp="0" diagonalDown="0">
        <left style="thin">
          <color indexed="64"/>
        </left>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Arial"/>
        <family val="2"/>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Arial"/>
        <family val="2"/>
        <scheme val="none"/>
      </font>
      <alignment horizontal="center"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0"/>
        <color theme="1"/>
        <name val="Arial"/>
        <family val="2"/>
        <scheme val="none"/>
      </font>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5C667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externalLink" Target="externalLinks/externalLink7.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sheetMetadata" Target="metadata.xml"/><Relationship Id="rId7" Type="http://schemas.openxmlformats.org/officeDocument/2006/relationships/externalLink" Target="externalLinks/externalLink1.xml"/><Relationship Id="rId12" Type="http://schemas.openxmlformats.org/officeDocument/2006/relationships/externalLink" Target="externalLinks/externalLink6.xml"/><Relationship Id="rId17" Type="http://schemas.openxmlformats.org/officeDocument/2006/relationships/externalLink" Target="externalLinks/externalLink11.xml"/><Relationship Id="rId2" Type="http://schemas.openxmlformats.org/officeDocument/2006/relationships/worksheet" Target="worksheets/sheet2.xml"/><Relationship Id="rId16" Type="http://schemas.openxmlformats.org/officeDocument/2006/relationships/externalLink" Target="externalLinks/externalLink10.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5.xml"/><Relationship Id="rId5" Type="http://schemas.openxmlformats.org/officeDocument/2006/relationships/worksheet" Target="worksheets/sheet5.xml"/><Relationship Id="rId15" Type="http://schemas.openxmlformats.org/officeDocument/2006/relationships/externalLink" Target="externalLinks/externalLink9.xml"/><Relationship Id="rId10" Type="http://schemas.openxmlformats.org/officeDocument/2006/relationships/externalLink" Target="externalLinks/externalLink4.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externalLink" Target="externalLinks/externalLink8.xml"/><Relationship Id="rId22"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236219</xdr:colOff>
      <xdr:row>0</xdr:row>
      <xdr:rowOff>108584</xdr:rowOff>
    </xdr:from>
    <xdr:to>
      <xdr:col>1</xdr:col>
      <xdr:colOff>1562100</xdr:colOff>
      <xdr:row>2</xdr:row>
      <xdr:rowOff>238125</xdr:rowOff>
    </xdr:to>
    <xdr:pic>
      <xdr:nvPicPr>
        <xdr:cNvPr id="2" name="Imagen 1" descr="Logotipo&#10;&#10;Descripción generada automáticamente con confianza media">
          <a:extLst>
            <a:ext uri="{FF2B5EF4-FFF2-40B4-BE49-F238E27FC236}">
              <a16:creationId xmlns:a16="http://schemas.microsoft.com/office/drawing/2014/main" id="{A3ADD800-D0DB-4D2F-9FD2-88B230A766D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6219" y="108584"/>
          <a:ext cx="2326006" cy="853441"/>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Silvana%20Molinares/Desktop/TRANSITO%20DEL%20ATLANTICO/RIESGOS/GESTION%20DE%20RIESGOS/2.%20planeaci&#243;n2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Silvana%20Molinares/Desktop/TRANSITO%20DEL%20ATLANTICO/RIESGOS/GESTION%20DE%20RIESGOS/6.%20gesti&#243;n_documental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mpajaro/Documents/riesgos_gina/PRODUCTOS/2022/tercer_corte/11.%20tramites.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Silvana%20Molinares/Desktop/TRANSITO%20DEL%20ATLANTICO/RIESGOS/GESTION%20DE%20RIESGOS/REVISION%20RIESGOS%202024/13.%20soporte_juridico%202024.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Silvana%20Molinares/Desktop/TRANSITO%20DEL%20ATLANTICO/RIESGOS/GESTION%20DE%20RIESGOS/14.%20control_disciplinario23.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Users/Silvana%20Molinares/Desktop/TRANSITO%20DEL%20ATLANTICO/RIESGOS/GESTION%20DE%20RIESGOS/15.%20comercial23.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Users/Silvana%20Molinares/Desktop/TRANSITO%20DEL%20ATLANTICO/RIESGOS/GESTION%20DE%20RIESGOS/revisados_pasar_formato_nuevo/matriz_riesgos_comercial2_2021.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Users/mpajaro/Documents/riesgos_gina/PRODUCTOS/2021/SUBIR_PAGINA/MAPAS_RIESGO_2021/talento_hunamo2.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Users/Silvana%20Molinares/Desktop/TRANSITO%20DEL%20ATLANTICO/RIESGOS/GESTION%20DE%20RIESGOS/revisados_pasar_formato_nuevo/matriz_riesgos_CI_2021.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Users/mpajaro/Documents/riesgos_gina/PRODUCTOS/2021/SUBIR_PAGINA/MAPAS_RIESGO_2021/matriz_riesgos_contravenciones_2021.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Users/mpajaro/Documents/riesgos_gina/PRODUCTOS/2021/SUBIR_PAGINA/MAPAS_RIESGO_2021/matriz_riesgos_Contratacion_202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triz_riesgo_gesti_seguridad"/>
      <sheetName val="MATRIZ RIESGO"/>
      <sheetName val="matriz_riesgos_corrupción"/>
      <sheetName val="calificación_impacto_corrupción"/>
    </sheetNames>
    <sheetDataSet>
      <sheetData sheetId="0" refreshError="1"/>
      <sheetData sheetId="1" refreshError="1">
        <row r="5">
          <cell r="D5" t="str">
            <v>Leve</v>
          </cell>
          <cell r="E5" t="str">
            <v>Menor</v>
          </cell>
          <cell r="F5" t="str">
            <v>Moderado</v>
          </cell>
          <cell r="G5" t="str">
            <v>Mayor</v>
          </cell>
          <cell r="H5" t="str">
            <v>Catastrófico</v>
          </cell>
        </row>
        <row r="6">
          <cell r="C6" t="str">
            <v>Muy Alta</v>
          </cell>
          <cell r="D6" t="str">
            <v>Alto</v>
          </cell>
          <cell r="E6" t="str">
            <v>Alto</v>
          </cell>
          <cell r="F6" t="str">
            <v>Alto</v>
          </cell>
          <cell r="G6" t="str">
            <v>Alto</v>
          </cell>
          <cell r="H6" t="str">
            <v>Extremo</v>
          </cell>
        </row>
        <row r="7">
          <cell r="C7" t="str">
            <v>Alta</v>
          </cell>
          <cell r="D7" t="str">
            <v>Moderado</v>
          </cell>
          <cell r="E7" t="str">
            <v>Moderado</v>
          </cell>
          <cell r="F7" t="str">
            <v>Alto</v>
          </cell>
          <cell r="G7" t="str">
            <v>Alto</v>
          </cell>
          <cell r="H7" t="str">
            <v>Extremo</v>
          </cell>
        </row>
        <row r="8">
          <cell r="C8" t="str">
            <v>Media</v>
          </cell>
          <cell r="D8" t="str">
            <v>Moderado</v>
          </cell>
          <cell r="E8" t="str">
            <v>Moderado</v>
          </cell>
          <cell r="F8" t="str">
            <v>Moderado</v>
          </cell>
          <cell r="G8" t="str">
            <v>Alto</v>
          </cell>
          <cell r="H8" t="str">
            <v>Extremo</v>
          </cell>
        </row>
        <row r="9">
          <cell r="C9" t="str">
            <v>Baja</v>
          </cell>
          <cell r="D9" t="str">
            <v>Bajo</v>
          </cell>
          <cell r="E9" t="str">
            <v>Moderado</v>
          </cell>
          <cell r="F9" t="str">
            <v>Moderado</v>
          </cell>
          <cell r="G9" t="str">
            <v>Alto</v>
          </cell>
          <cell r="H9" t="str">
            <v>Extremo</v>
          </cell>
        </row>
        <row r="10">
          <cell r="C10" t="str">
            <v>Muy Baja</v>
          </cell>
          <cell r="D10" t="str">
            <v>Bajo</v>
          </cell>
          <cell r="E10" t="str">
            <v>Bajo</v>
          </cell>
          <cell r="F10" t="str">
            <v>Moderado</v>
          </cell>
          <cell r="G10" t="str">
            <v>Alto</v>
          </cell>
          <cell r="H10" t="str">
            <v>Extremo</v>
          </cell>
        </row>
      </sheetData>
      <sheetData sheetId="2" refreshError="1"/>
      <sheetData sheetId="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triz_riesgo_gesti_seguridad"/>
      <sheetName val="matriz_riesgos_integridad"/>
      <sheetName val="Atributos "/>
      <sheetName val="MATRIZ RIESGO"/>
      <sheetName val="CONTROL DE CAMBIOS"/>
      <sheetName val="calificación_impacto_corrupción"/>
      <sheetName val="matriz_riesgos_corrupción"/>
    </sheetNames>
    <sheetDataSet>
      <sheetData sheetId="0" refreshError="1"/>
      <sheetData sheetId="1" refreshError="1"/>
      <sheetData sheetId="2" refreshError="1"/>
      <sheetData sheetId="3" refreshError="1">
        <row r="5">
          <cell r="D5" t="str">
            <v>Leve</v>
          </cell>
          <cell r="E5" t="str">
            <v>Menor</v>
          </cell>
          <cell r="F5" t="str">
            <v>Moderado</v>
          </cell>
          <cell r="G5" t="str">
            <v>Mayor</v>
          </cell>
          <cell r="H5" t="str">
            <v>Catastrófico</v>
          </cell>
        </row>
        <row r="6">
          <cell r="C6" t="str">
            <v>Muy Alta</v>
          </cell>
          <cell r="D6" t="str">
            <v>Alto</v>
          </cell>
          <cell r="E6" t="str">
            <v>Alto</v>
          </cell>
          <cell r="F6" t="str">
            <v>Alto</v>
          </cell>
          <cell r="G6" t="str">
            <v>Alto</v>
          </cell>
          <cell r="H6" t="str">
            <v>Extremo</v>
          </cell>
        </row>
        <row r="7">
          <cell r="C7" t="str">
            <v>Alta</v>
          </cell>
          <cell r="D7" t="str">
            <v>Moderado</v>
          </cell>
          <cell r="E7" t="str">
            <v>Moderado</v>
          </cell>
          <cell r="F7" t="str">
            <v>Alto</v>
          </cell>
          <cell r="G7" t="str">
            <v>Alto</v>
          </cell>
          <cell r="H7" t="str">
            <v>Extremo</v>
          </cell>
        </row>
        <row r="8">
          <cell r="C8" t="str">
            <v>Media</v>
          </cell>
          <cell r="D8" t="str">
            <v>Moderado</v>
          </cell>
          <cell r="E8" t="str">
            <v>Moderado</v>
          </cell>
          <cell r="F8" t="str">
            <v>Moderado</v>
          </cell>
          <cell r="G8" t="str">
            <v>Alto</v>
          </cell>
          <cell r="H8" t="str">
            <v>Extremo</v>
          </cell>
        </row>
        <row r="9">
          <cell r="C9" t="str">
            <v>Baja</v>
          </cell>
          <cell r="D9" t="str">
            <v>Bajo</v>
          </cell>
          <cell r="E9" t="str">
            <v>Moderado</v>
          </cell>
          <cell r="F9" t="str">
            <v>Moderado</v>
          </cell>
          <cell r="G9" t="str">
            <v>Alto</v>
          </cell>
          <cell r="H9" t="str">
            <v>Extremo</v>
          </cell>
        </row>
        <row r="10">
          <cell r="C10" t="str">
            <v>Muy Baja</v>
          </cell>
          <cell r="D10" t="str">
            <v>Bajo</v>
          </cell>
          <cell r="E10" t="str">
            <v>Bajo</v>
          </cell>
          <cell r="F10" t="str">
            <v>Moderado</v>
          </cell>
          <cell r="G10" t="str">
            <v>Alto</v>
          </cell>
          <cell r="H10" t="str">
            <v>Extremo</v>
          </cell>
        </row>
      </sheetData>
      <sheetData sheetId="4" refreshError="1"/>
      <sheetData sheetId="5" refreshError="1"/>
      <sheetData sheetId="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triz_riesgo_gesti_seguridad"/>
      <sheetName val="MATRIZ RIESGO"/>
      <sheetName val="matriz_riesgos_corrupción"/>
      <sheetName val="calificación_impacto_corrupción"/>
    </sheetNames>
    <sheetDataSet>
      <sheetData sheetId="0" refreshError="1"/>
      <sheetData sheetId="1" refreshError="1">
        <row r="5">
          <cell r="D5" t="str">
            <v>Leve</v>
          </cell>
          <cell r="E5" t="str">
            <v>Menor</v>
          </cell>
          <cell r="F5" t="str">
            <v>Moderado</v>
          </cell>
          <cell r="G5" t="str">
            <v>Mayor</v>
          </cell>
          <cell r="H5" t="str">
            <v>Catastrófico</v>
          </cell>
        </row>
        <row r="6">
          <cell r="C6" t="str">
            <v>Muy Alta</v>
          </cell>
          <cell r="D6" t="str">
            <v>Alto</v>
          </cell>
          <cell r="E6" t="str">
            <v>Alto</v>
          </cell>
          <cell r="F6" t="str">
            <v>Alto</v>
          </cell>
          <cell r="G6" t="str">
            <v>Alto</v>
          </cell>
          <cell r="H6" t="str">
            <v>Extremo</v>
          </cell>
        </row>
        <row r="7">
          <cell r="C7" t="str">
            <v>Alta</v>
          </cell>
          <cell r="D7" t="str">
            <v>Moderado</v>
          </cell>
          <cell r="E7" t="str">
            <v>Moderado</v>
          </cell>
          <cell r="F7" t="str">
            <v>Alto</v>
          </cell>
          <cell r="G7" t="str">
            <v>Alto</v>
          </cell>
          <cell r="H7" t="str">
            <v>Extremo</v>
          </cell>
        </row>
        <row r="8">
          <cell r="C8" t="str">
            <v>Media</v>
          </cell>
          <cell r="D8" t="str">
            <v>Moderado</v>
          </cell>
          <cell r="E8" t="str">
            <v>Moderado</v>
          </cell>
          <cell r="F8" t="str">
            <v>Moderado</v>
          </cell>
          <cell r="G8" t="str">
            <v>Alto</v>
          </cell>
          <cell r="H8" t="str">
            <v>Extremo</v>
          </cell>
        </row>
        <row r="9">
          <cell r="C9" t="str">
            <v>Baja</v>
          </cell>
          <cell r="D9" t="str">
            <v>Bajo</v>
          </cell>
          <cell r="E9" t="str">
            <v>Moderado</v>
          </cell>
          <cell r="F9" t="str">
            <v>Moderado</v>
          </cell>
          <cell r="G9" t="str">
            <v>Alto</v>
          </cell>
          <cell r="H9" t="str">
            <v>Extremo</v>
          </cell>
        </row>
        <row r="10">
          <cell r="C10" t="str">
            <v>Muy Baja</v>
          </cell>
          <cell r="D10" t="str">
            <v>Bajo</v>
          </cell>
          <cell r="E10" t="str">
            <v>Bajo</v>
          </cell>
          <cell r="F10" t="str">
            <v>Moderado</v>
          </cell>
          <cell r="G10" t="str">
            <v>Alto</v>
          </cell>
          <cell r="H10" t="str">
            <v>Extremo</v>
          </cell>
        </row>
      </sheetData>
      <sheetData sheetId="2" refreshError="1"/>
      <sheetData sheetId="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triz_riesgo_gesti_seguridad"/>
      <sheetName val="MATRIZ RIESGO"/>
      <sheetName val="matriz_riesgos_corrupción"/>
      <sheetName val="calificación_impacto_corrupción"/>
    </sheetNames>
    <sheetDataSet>
      <sheetData sheetId="0" refreshError="1"/>
      <sheetData sheetId="1" refreshError="1">
        <row r="5">
          <cell r="D5" t="str">
            <v>Leve</v>
          </cell>
          <cell r="E5" t="str">
            <v>Menor</v>
          </cell>
          <cell r="F5" t="str">
            <v>Moderado</v>
          </cell>
          <cell r="G5" t="str">
            <v>Mayor</v>
          </cell>
          <cell r="H5" t="str">
            <v>Catastrófico</v>
          </cell>
        </row>
        <row r="6">
          <cell r="C6" t="str">
            <v>Muy Alta</v>
          </cell>
          <cell r="D6" t="str">
            <v>Alto</v>
          </cell>
          <cell r="E6" t="str">
            <v>Alto</v>
          </cell>
          <cell r="F6" t="str">
            <v>Alto</v>
          </cell>
          <cell r="G6" t="str">
            <v>Alto</v>
          </cell>
          <cell r="H6" t="str">
            <v>Extremo</v>
          </cell>
        </row>
        <row r="7">
          <cell r="C7" t="str">
            <v>Alta</v>
          </cell>
          <cell r="D7" t="str">
            <v>Moderado</v>
          </cell>
          <cell r="E7" t="str">
            <v>Moderado</v>
          </cell>
          <cell r="F7" t="str">
            <v>Alto</v>
          </cell>
          <cell r="G7" t="str">
            <v>Alto</v>
          </cell>
          <cell r="H7" t="str">
            <v>Extremo</v>
          </cell>
        </row>
        <row r="8">
          <cell r="C8" t="str">
            <v>Media</v>
          </cell>
          <cell r="D8" t="str">
            <v>Moderado</v>
          </cell>
          <cell r="E8" t="str">
            <v>Moderado</v>
          </cell>
          <cell r="F8" t="str">
            <v>Moderado</v>
          </cell>
          <cell r="G8" t="str">
            <v>Alto</v>
          </cell>
          <cell r="H8" t="str">
            <v>Extremo</v>
          </cell>
        </row>
        <row r="9">
          <cell r="C9" t="str">
            <v>Baja</v>
          </cell>
          <cell r="D9" t="str">
            <v>Bajo</v>
          </cell>
          <cell r="E9" t="str">
            <v>Moderado</v>
          </cell>
          <cell r="F9" t="str">
            <v>Moderado</v>
          </cell>
          <cell r="G9" t="str">
            <v>Alto</v>
          </cell>
          <cell r="H9" t="str">
            <v>Extremo</v>
          </cell>
        </row>
        <row r="10">
          <cell r="C10" t="str">
            <v>Muy Baja</v>
          </cell>
          <cell r="D10" t="str">
            <v>Bajo</v>
          </cell>
          <cell r="E10" t="str">
            <v>Bajo</v>
          </cell>
          <cell r="F10" t="str">
            <v>Moderado</v>
          </cell>
          <cell r="G10" t="str">
            <v>Alto</v>
          </cell>
          <cell r="H10" t="str">
            <v>Extremo</v>
          </cell>
        </row>
      </sheetData>
      <sheetData sheetId="2" refreshError="1"/>
      <sheetData sheetId="3"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triz_riesgo_gesti_seguridad"/>
      <sheetName val="matriz_riesgos_corrupción"/>
      <sheetName val="Atributos "/>
      <sheetName val="MATRIZ RIESGO"/>
      <sheetName val="CONTROL DE CAMBIOS"/>
      <sheetName val="calificación_impacto_corrupción"/>
    </sheetNames>
    <sheetDataSet>
      <sheetData sheetId="0" refreshError="1"/>
      <sheetData sheetId="1" refreshError="1"/>
      <sheetData sheetId="2" refreshError="1"/>
      <sheetData sheetId="3" refreshError="1">
        <row r="5">
          <cell r="D5" t="str">
            <v>Leve</v>
          </cell>
          <cell r="E5" t="str">
            <v>Menor</v>
          </cell>
          <cell r="F5" t="str">
            <v>Moderado</v>
          </cell>
          <cell r="G5" t="str">
            <v>Mayor</v>
          </cell>
          <cell r="H5" t="str">
            <v>Catastrófico</v>
          </cell>
        </row>
        <row r="6">
          <cell r="C6" t="str">
            <v>Muy Alta</v>
          </cell>
          <cell r="D6" t="str">
            <v>Alto</v>
          </cell>
          <cell r="E6" t="str">
            <v>Alto</v>
          </cell>
          <cell r="F6" t="str">
            <v>Alto</v>
          </cell>
          <cell r="G6" t="str">
            <v>Alto</v>
          </cell>
          <cell r="H6" t="str">
            <v>Extremo</v>
          </cell>
        </row>
        <row r="7">
          <cell r="C7" t="str">
            <v>Alta</v>
          </cell>
          <cell r="D7" t="str">
            <v>Moderado</v>
          </cell>
          <cell r="E7" t="str">
            <v>Moderado</v>
          </cell>
          <cell r="F7" t="str">
            <v>Alto</v>
          </cell>
          <cell r="G7" t="str">
            <v>Alto</v>
          </cell>
          <cell r="H7" t="str">
            <v>Extremo</v>
          </cell>
        </row>
        <row r="8">
          <cell r="C8" t="str">
            <v>Media</v>
          </cell>
          <cell r="D8" t="str">
            <v>Moderado</v>
          </cell>
          <cell r="E8" t="str">
            <v>Moderado</v>
          </cell>
          <cell r="F8" t="str">
            <v>Moderado</v>
          </cell>
          <cell r="G8" t="str">
            <v>Alto</v>
          </cell>
          <cell r="H8" t="str">
            <v>Extremo</v>
          </cell>
        </row>
        <row r="9">
          <cell r="C9" t="str">
            <v>Baja</v>
          </cell>
          <cell r="D9" t="str">
            <v>Bajo</v>
          </cell>
          <cell r="E9" t="str">
            <v>Moderado</v>
          </cell>
          <cell r="F9" t="str">
            <v>Moderado</v>
          </cell>
          <cell r="G9" t="str">
            <v>Alto</v>
          </cell>
          <cell r="H9" t="str">
            <v>Extremo</v>
          </cell>
        </row>
        <row r="10">
          <cell r="C10" t="str">
            <v>Muy Baja</v>
          </cell>
          <cell r="D10" t="str">
            <v>Bajo</v>
          </cell>
          <cell r="E10" t="str">
            <v>Bajo</v>
          </cell>
          <cell r="F10" t="str">
            <v>Moderado</v>
          </cell>
          <cell r="G10" t="str">
            <v>Alto</v>
          </cell>
          <cell r="H10" t="str">
            <v>Extremo</v>
          </cell>
        </row>
      </sheetData>
      <sheetData sheetId="4" refreshError="1"/>
      <sheetData sheetId="5"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triz_riesgo_gesti_seguridad"/>
      <sheetName val="MATRIZ RIESGO"/>
      <sheetName val="matriz_riesgos_corrupción"/>
      <sheetName val="calificación_impacto_corrupción"/>
    </sheetNames>
    <sheetDataSet>
      <sheetData sheetId="0" refreshError="1"/>
      <sheetData sheetId="1" refreshError="1">
        <row r="5">
          <cell r="D5" t="str">
            <v>Leve</v>
          </cell>
          <cell r="E5" t="str">
            <v>Menor</v>
          </cell>
          <cell r="F5" t="str">
            <v>Moderado</v>
          </cell>
          <cell r="G5" t="str">
            <v>Mayor</v>
          </cell>
          <cell r="H5" t="str">
            <v>Catastrófico</v>
          </cell>
        </row>
        <row r="6">
          <cell r="C6" t="str">
            <v>Muy Alta</v>
          </cell>
          <cell r="D6" t="str">
            <v>Alto</v>
          </cell>
          <cell r="E6" t="str">
            <v>Alto</v>
          </cell>
          <cell r="F6" t="str">
            <v>Alto</v>
          </cell>
          <cell r="G6" t="str">
            <v>Alto</v>
          </cell>
          <cell r="H6" t="str">
            <v>Extremo</v>
          </cell>
        </row>
        <row r="7">
          <cell r="C7" t="str">
            <v>Alta</v>
          </cell>
          <cell r="D7" t="str">
            <v>Moderado</v>
          </cell>
          <cell r="E7" t="str">
            <v>Moderado</v>
          </cell>
          <cell r="F7" t="str">
            <v>Alto</v>
          </cell>
          <cell r="G7" t="str">
            <v>Alto</v>
          </cell>
          <cell r="H7" t="str">
            <v>Extremo</v>
          </cell>
        </row>
        <row r="8">
          <cell r="C8" t="str">
            <v>Media</v>
          </cell>
          <cell r="D8" t="str">
            <v>Moderado</v>
          </cell>
          <cell r="E8" t="str">
            <v>Moderado</v>
          </cell>
          <cell r="F8" t="str">
            <v>Moderado</v>
          </cell>
          <cell r="G8" t="str">
            <v>Alto</v>
          </cell>
          <cell r="H8" t="str">
            <v>Extremo</v>
          </cell>
        </row>
        <row r="9">
          <cell r="C9" t="str">
            <v>Baja</v>
          </cell>
          <cell r="D9" t="str">
            <v>Bajo</v>
          </cell>
          <cell r="E9" t="str">
            <v>Moderado</v>
          </cell>
          <cell r="F9" t="str">
            <v>Moderado</v>
          </cell>
          <cell r="G9" t="str">
            <v>Alto</v>
          </cell>
          <cell r="H9" t="str">
            <v>Extremo</v>
          </cell>
        </row>
        <row r="10">
          <cell r="C10" t="str">
            <v>Muy Baja</v>
          </cell>
          <cell r="D10" t="str">
            <v>Bajo</v>
          </cell>
          <cell r="E10" t="str">
            <v>Bajo</v>
          </cell>
          <cell r="F10" t="str">
            <v>Moderado</v>
          </cell>
          <cell r="G10" t="str">
            <v>Alto</v>
          </cell>
          <cell r="H10" t="str">
            <v>Extremo</v>
          </cell>
        </row>
      </sheetData>
      <sheetData sheetId="2" refreshError="1"/>
      <sheetData sheetId="3"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triz_riesgos_SI_Gestión"/>
      <sheetName val="matriz_riesgos_corrupción"/>
      <sheetName val="calificación_impacto_corrupción"/>
      <sheetName val="posibles riesgoscorrupción"/>
      <sheetName val="Tabla Valoración controles"/>
      <sheetName val="probabilidad"/>
      <sheetName val="impacto"/>
      <sheetName val="DESPLEGABLES"/>
      <sheetName val="matriz_activos_SI"/>
      <sheetName val="vulnerabi_amena_activos_SI"/>
      <sheetName val="controles_SI"/>
      <sheetName val="Hoja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43">
          <cell r="A43" t="str">
            <v>Preventivo</v>
          </cell>
        </row>
        <row r="44">
          <cell r="A44" t="str">
            <v>Detectivo</v>
          </cell>
        </row>
        <row r="45">
          <cell r="A45" t="str">
            <v>Correctivo</v>
          </cell>
        </row>
      </sheetData>
      <sheetData sheetId="8" refreshError="1"/>
      <sheetData sheetId="9" refreshError="1"/>
      <sheetData sheetId="10" refreshError="1"/>
      <sheetData sheetId="11"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triz_riesgos_SI_Gestión"/>
      <sheetName val="matriz_riesgos_corrupción"/>
      <sheetName val="calificación_impacto_corrupción"/>
      <sheetName val="posibles riesgoscorrupción"/>
      <sheetName val="Tabla Valoración controles"/>
      <sheetName val="probabilidad"/>
      <sheetName val="impacto"/>
      <sheetName val="DESPLEGABLES"/>
      <sheetName val="matriz_activos_SI"/>
      <sheetName val="vulnerabi_amena_activos_SI"/>
      <sheetName val="controles_SI"/>
      <sheetName val="Hoja1"/>
      <sheetName val="Hoja2"/>
      <sheetName val="Hoja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triz_riesgos_SI_Gestión"/>
      <sheetName val="matriz_riesgos_corrupción"/>
      <sheetName val="calificación_impacto_corrupción"/>
      <sheetName val="posibles riesgoscorrupción"/>
      <sheetName val="Tabla Valoración controles"/>
      <sheetName val="probabilidad"/>
      <sheetName val="impacto"/>
      <sheetName val="DESPLEGABLES"/>
      <sheetName val="matriz_activos_SI"/>
      <sheetName val="vulnerabi_amena_activos_SI"/>
      <sheetName val="controles_SI"/>
      <sheetName val="Hoja1"/>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triz_riesgos_SI_Gestión"/>
      <sheetName val="matriz_riesgos_corrupción"/>
      <sheetName val="calificación_impacto_corrupción"/>
      <sheetName val="posibles riesgoscorrupción"/>
      <sheetName val="Tabla Valoración controles"/>
      <sheetName val="probabilidad"/>
      <sheetName val="impacto"/>
      <sheetName val="DESPLEGABLES"/>
      <sheetName val="matriz_activos_SI"/>
      <sheetName val="vulnerabi_amena_activos_SI"/>
      <sheetName val="controles_SI"/>
      <sheetName val="Hoja1"/>
    </sheetNames>
    <sheetDataSet>
      <sheetData sheetId="0"/>
      <sheetData sheetId="1"/>
      <sheetData sheetId="2">
        <row r="2">
          <cell r="A2" t="str">
            <v>Casi seguro</v>
          </cell>
        </row>
      </sheetData>
      <sheetData sheetId="3"/>
      <sheetData sheetId="4"/>
      <sheetData sheetId="5"/>
      <sheetData sheetId="6"/>
      <sheetData sheetId="7">
        <row r="19">
          <cell r="A19" t="str">
            <v xml:space="preserve">Afectación menor a 10 SMLMV </v>
          </cell>
        </row>
      </sheetData>
      <sheetData sheetId="8"/>
      <sheetData sheetId="9"/>
      <sheetData sheetId="10"/>
      <sheetData sheetId="1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iterios"/>
      <sheetName val="Matriz Partes interesadas "/>
      <sheetName val="calificación_impacto_corrupción"/>
      <sheetName val="matriz_riesgos_SI_Gestión"/>
      <sheetName val="matriz_riesgos_corrupción"/>
      <sheetName val="posibles riesgoscorrupción"/>
      <sheetName val="Tabla Valoración controles"/>
      <sheetName val="probabilidad"/>
      <sheetName val="impacto"/>
      <sheetName val="DESPLEGABLES"/>
      <sheetName val="matriz_activos_SI"/>
      <sheetName val="vulnerabi_amena_activos_SI"/>
      <sheetName val="controles_SI"/>
      <sheetName val="Hoja1"/>
      <sheetName val="Hoja2"/>
    </sheetNames>
    <sheetDataSet>
      <sheetData sheetId="0" refreshError="1"/>
      <sheetData sheetId="1" refreshError="1"/>
      <sheetData sheetId="2"/>
      <sheetData sheetId="3">
        <row r="4">
          <cell r="C4" t="str">
            <v>Gestión de la contratación</v>
          </cell>
        </row>
      </sheetData>
      <sheetData sheetId="4"/>
      <sheetData sheetId="5"/>
      <sheetData sheetId="6"/>
      <sheetData sheetId="7"/>
      <sheetData sheetId="8"/>
      <sheetData sheetId="9">
        <row r="19">
          <cell r="A19" t="str">
            <v xml:space="preserve">Afectación menor a 10 SMLMV </v>
          </cell>
        </row>
      </sheetData>
      <sheetData sheetId="10"/>
      <sheetData sheetId="11"/>
      <sheetData sheetId="12"/>
      <sheetData sheetId="13"/>
      <sheetData sheetId="14"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6F18571E-292F-4105-BF32-ABBAFAA17606}" name="Tabla3" displayName="Tabla3" ref="A2:D10" totalsRowShown="0" headerRowDxfId="444" headerRowBorderDxfId="443" tableBorderDxfId="442" totalsRowBorderDxfId="441">
  <autoFilter ref="A2:D10" xr:uid="{6F18571E-292F-4105-BF32-ABBAFAA17606}"/>
  <tableColumns count="4">
    <tableColumn id="1" xr3:uid="{F770D5F9-EE9F-4FC8-822E-8280FADE91AC}" name="Documentación" dataDxfId="440"/>
    <tableColumn id="2" xr3:uid="{9BC74F26-D9D7-4B69-9ED6-E1064B5750B2}" name="Frecuencia" dataDxfId="439"/>
    <tableColumn id="3" xr3:uid="{98F12EFD-71A9-4589-832E-9F34B57B8866}" name="Evidencia" dataDxfId="438"/>
    <tableColumn id="4" xr3:uid="{ACF2DD75-01FE-4EAE-83CA-CABFCFAA4AF5}" name="Ejecuión" dataDxfId="437"/>
  </tableColumns>
  <tableStyleInfo name="TableStyleMedium3"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2C0FF198-5354-4FB2-8F91-560B1EA05014}" name="Tabla4" displayName="Tabla4" ref="G2:H8" totalsRowShown="0" headerRowDxfId="436" headerRowBorderDxfId="435" tableBorderDxfId="434" totalsRowBorderDxfId="433">
  <autoFilter ref="G2:H8" xr:uid="{2C0FF198-5354-4FB2-8F91-560B1EA05014}"/>
  <tableColumns count="2">
    <tableColumn id="1" xr3:uid="{381C558E-F88E-4923-93DD-2BC5B35FF0AA}" name="Factor De Riesgo" dataDxfId="432"/>
    <tableColumn id="3" xr3:uid="{1AFED1E9-C5F0-4BA8-B175-314D4B245D35}" name="Descripción Del Tipo De Factor De Riesgo" dataDxfId="431"/>
  </tableColumns>
  <tableStyleInfo name="TableStyleMedium3"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4653BCA-CB2E-4145-8C28-DBD9B7EB1562}" name="Tabla42" displayName="Tabla42" ref="G30:I35" totalsRowShown="0" headerRowDxfId="430" headerRowBorderDxfId="429" tableBorderDxfId="428" totalsRowBorderDxfId="427">
  <autoFilter ref="G30:I35" xr:uid="{94653BCA-CB2E-4145-8C28-DBD9B7EB1562}"/>
  <tableColumns count="3">
    <tableColumn id="1" xr3:uid="{173F9945-CF46-40F1-9A4B-05030B9E18FD}" name="Factor De Riesgo" dataDxfId="426"/>
    <tableColumn id="3" xr3:uid="{5F01D8F4-C94F-402D-8343-3A1D011333FB}" name="Descripción Del Tipo De Factor De Riesgo" dataDxfId="425"/>
    <tableColumn id="2" xr3:uid="{A58E64C1-B11A-4D90-9678-95786C05FD0A}" name="Fuente generadora del evento"/>
  </tableColumns>
  <tableStyleInfo name="TableStyleMedium3"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2.bin"/><Relationship Id="rId4" Type="http://schemas.openxmlformats.org/officeDocument/2006/relationships/table" Target="../tables/table3.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9FB946-4E53-49CC-B511-AFDBDAA9DEA9}">
  <dimension ref="A1:GJ911"/>
  <sheetViews>
    <sheetView showGridLines="0" tabSelected="1" zoomScale="80" zoomScaleNormal="80" workbookViewId="0">
      <selection activeCell="N9" sqref="N9:N14"/>
    </sheetView>
  </sheetViews>
  <sheetFormatPr baseColWidth="10" defaultColWidth="11.44140625" defaultRowHeight="14.4" x14ac:dyDescent="0.3"/>
  <cols>
    <col min="1" max="1" width="14.5546875" style="31" customWidth="1"/>
    <col min="2" max="2" width="38.6640625" style="31" customWidth="1"/>
    <col min="3" max="3" width="22.33203125" style="112" customWidth="1"/>
    <col min="4" max="4" width="23" style="112" customWidth="1"/>
    <col min="5" max="5" width="29.77734375" style="112" customWidth="1"/>
    <col min="6" max="6" width="17.6640625" style="30" customWidth="1"/>
    <col min="7" max="7" width="18.6640625" style="160" customWidth="1"/>
    <col min="8" max="8" width="16.109375" style="31" customWidth="1"/>
    <col min="9" max="9" width="16.77734375" style="31" customWidth="1"/>
    <col min="10" max="10" width="15" style="31" customWidth="1"/>
    <col min="11" max="11" width="22.5546875" style="31" customWidth="1"/>
    <col min="12" max="12" width="20.5546875" style="31" customWidth="1"/>
    <col min="13" max="13" width="35.109375" style="31" customWidth="1"/>
    <col min="14" max="14" width="15.5546875" style="31" customWidth="1"/>
    <col min="15" max="15" width="20.21875" style="31" customWidth="1"/>
    <col min="16" max="16" width="17.44140625" style="31" customWidth="1"/>
    <col min="17" max="17" width="13.6640625" style="31" customWidth="1"/>
    <col min="18" max="18" width="32.109375" style="31" customWidth="1"/>
    <col min="19" max="19" width="11.44140625" style="31"/>
    <col min="20" max="20" width="11.88671875" style="31" bestFit="1" customWidth="1"/>
    <col min="21" max="21" width="11.44140625" style="31"/>
    <col min="22" max="22" width="6.5546875" style="31" customWidth="1"/>
    <col min="23" max="23" width="16.33203125" style="31" customWidth="1"/>
    <col min="24" max="24" width="0" style="160" hidden="1" customWidth="1"/>
    <col min="25" max="25" width="11.44140625" style="31"/>
    <col min="26" max="26" width="14.88671875" style="31" customWidth="1"/>
    <col min="27" max="27" width="11.44140625" style="31"/>
    <col min="28" max="28" width="17.77734375" style="31" customWidth="1"/>
    <col min="29" max="29" width="11.44140625" style="31"/>
    <col min="30" max="30" width="16.5546875" style="31" customWidth="1"/>
    <col min="31" max="31" width="14" style="31" customWidth="1"/>
    <col min="32" max="32" width="11.44140625" style="32"/>
    <col min="33" max="33" width="5.44140625" style="32" bestFit="1" customWidth="1"/>
    <col min="34" max="34" width="4.44140625" style="32" bestFit="1" customWidth="1"/>
    <col min="35" max="35" width="12.109375" style="31" customWidth="1"/>
    <col min="36" max="36" width="11.44140625" style="31"/>
    <col min="37" max="37" width="7.109375" style="32" customWidth="1"/>
    <col min="38" max="38" width="7.109375" style="32" hidden="1" customWidth="1"/>
    <col min="39" max="39" width="11.44140625" style="31"/>
    <col min="40" max="40" width="11.88671875" style="31" bestFit="1" customWidth="1"/>
    <col min="41" max="42" width="11.44140625" style="31"/>
    <col min="43" max="43" width="13.109375" style="31" customWidth="1"/>
    <col min="44" max="44" width="16.109375" style="33" customWidth="1"/>
    <col min="45" max="45" width="11.44140625" style="31"/>
    <col min="46" max="46" width="13.5546875" style="31" customWidth="1"/>
    <col min="47" max="47" width="11.44140625" style="31"/>
    <col min="48" max="48" width="14.44140625" style="31" customWidth="1"/>
    <col min="49" max="49" width="11.44140625" style="31" customWidth="1"/>
    <col min="50" max="50" width="23.21875" style="31" hidden="1" customWidth="1"/>
    <col min="51" max="51" width="21.44140625" style="31" hidden="1" customWidth="1"/>
    <col min="52" max="52" width="14.44140625" style="31" hidden="1" customWidth="1"/>
    <col min="53" max="53" width="10.109375" style="199" customWidth="1"/>
    <col min="54" max="54" width="18.88671875" style="199" customWidth="1"/>
    <col min="55" max="55" width="12.33203125" style="199" customWidth="1"/>
    <col min="56" max="90" width="11.44140625" style="199"/>
    <col min="91" max="179" width="11.44140625" style="31"/>
    <col min="180" max="180" width="2.33203125" style="34" customWidth="1"/>
    <col min="181" max="192" width="11.44140625" style="29"/>
    <col min="193" max="16384" width="11.44140625" style="31"/>
  </cols>
  <sheetData>
    <row r="1" spans="1:192" s="19" customFormat="1" ht="29.25" customHeight="1" x14ac:dyDescent="0.25">
      <c r="A1" s="293" t="s">
        <v>888</v>
      </c>
      <c r="B1" s="294"/>
      <c r="C1" s="294"/>
      <c r="D1" s="294"/>
      <c r="E1" s="294"/>
      <c r="F1" s="294"/>
      <c r="G1" s="294"/>
      <c r="H1" s="294"/>
      <c r="I1" s="294"/>
      <c r="J1" s="294"/>
      <c r="K1" s="294"/>
      <c r="L1" s="294"/>
      <c r="M1" s="294"/>
      <c r="N1" s="294"/>
      <c r="O1" s="294"/>
      <c r="P1" s="294"/>
      <c r="Q1" s="294"/>
      <c r="R1" s="294"/>
      <c r="S1" s="294"/>
      <c r="T1" s="294"/>
      <c r="U1" s="294"/>
      <c r="V1" s="294"/>
      <c r="W1" s="294"/>
      <c r="X1" s="294"/>
      <c r="Y1" s="294"/>
      <c r="Z1" s="294"/>
      <c r="AA1" s="294"/>
      <c r="AB1" s="294"/>
      <c r="AC1" s="294"/>
      <c r="AD1" s="294"/>
      <c r="AE1" s="294"/>
      <c r="AF1" s="294"/>
      <c r="AG1" s="294"/>
      <c r="AH1" s="294"/>
      <c r="AI1" s="294"/>
      <c r="AJ1" s="294"/>
      <c r="AK1" s="294"/>
      <c r="AL1" s="294"/>
      <c r="AM1" s="294"/>
      <c r="AN1" s="294"/>
      <c r="AO1" s="294"/>
      <c r="AP1" s="294"/>
      <c r="AQ1" s="294"/>
      <c r="AR1" s="294"/>
      <c r="AS1" s="294"/>
      <c r="AT1" s="294"/>
      <c r="AU1" s="294"/>
      <c r="AV1" s="295" t="s">
        <v>684</v>
      </c>
      <c r="AW1" s="295"/>
      <c r="AX1" s="73"/>
      <c r="AY1" s="70"/>
      <c r="BA1" s="194"/>
      <c r="BB1" s="194"/>
      <c r="BC1" s="194"/>
      <c r="BD1" s="194"/>
      <c r="BE1" s="194"/>
      <c r="BF1" s="194"/>
      <c r="BG1" s="194"/>
      <c r="BH1" s="194"/>
      <c r="BI1" s="194"/>
      <c r="BJ1" s="194"/>
      <c r="BK1" s="194"/>
      <c r="BL1" s="194"/>
      <c r="BM1" s="194"/>
      <c r="BN1" s="194"/>
      <c r="BO1" s="194"/>
      <c r="BP1" s="194"/>
      <c r="BQ1" s="194"/>
      <c r="BR1" s="194"/>
      <c r="BS1" s="194"/>
      <c r="BT1" s="194"/>
      <c r="BU1" s="194"/>
      <c r="BV1" s="194"/>
      <c r="BW1" s="194"/>
      <c r="BX1" s="194"/>
      <c r="BY1" s="194"/>
      <c r="BZ1" s="194"/>
      <c r="CA1" s="194"/>
      <c r="CB1" s="194"/>
      <c r="CC1" s="194"/>
      <c r="CD1" s="194"/>
      <c r="CE1" s="194"/>
      <c r="CF1" s="194"/>
      <c r="CG1" s="194"/>
      <c r="CH1" s="194"/>
      <c r="CI1" s="194"/>
      <c r="CJ1" s="194"/>
      <c r="CK1" s="194"/>
      <c r="CL1" s="194"/>
      <c r="FX1" s="20"/>
      <c r="FY1" s="21" t="s">
        <v>55</v>
      </c>
      <c r="FZ1" s="21" t="s">
        <v>1</v>
      </c>
      <c r="GA1" s="21" t="s">
        <v>2</v>
      </c>
      <c r="GB1" s="21" t="s">
        <v>7</v>
      </c>
      <c r="GC1" s="21" t="s">
        <v>12</v>
      </c>
      <c r="GD1" s="21" t="s">
        <v>13</v>
      </c>
      <c r="GE1" s="21" t="s">
        <v>14</v>
      </c>
      <c r="GF1" s="21" t="s">
        <v>16</v>
      </c>
      <c r="GG1" s="21" t="s">
        <v>17</v>
      </c>
      <c r="GH1" s="21" t="s">
        <v>18</v>
      </c>
      <c r="GI1" s="21" t="s">
        <v>22</v>
      </c>
      <c r="GJ1" s="21" t="s">
        <v>26</v>
      </c>
    </row>
    <row r="2" spans="1:192" s="19" customFormat="1" ht="29.25" customHeight="1" x14ac:dyDescent="0.25">
      <c r="A2" s="294"/>
      <c r="B2" s="294"/>
      <c r="C2" s="294"/>
      <c r="D2" s="294"/>
      <c r="E2" s="294"/>
      <c r="F2" s="294"/>
      <c r="G2" s="294"/>
      <c r="H2" s="294"/>
      <c r="I2" s="294"/>
      <c r="J2" s="294"/>
      <c r="K2" s="294"/>
      <c r="L2" s="294"/>
      <c r="M2" s="294"/>
      <c r="N2" s="294"/>
      <c r="O2" s="294"/>
      <c r="P2" s="294"/>
      <c r="Q2" s="294"/>
      <c r="R2" s="294"/>
      <c r="S2" s="294"/>
      <c r="T2" s="294"/>
      <c r="U2" s="294"/>
      <c r="V2" s="294"/>
      <c r="W2" s="294"/>
      <c r="X2" s="294"/>
      <c r="Y2" s="294"/>
      <c r="Z2" s="294"/>
      <c r="AA2" s="294"/>
      <c r="AB2" s="294"/>
      <c r="AC2" s="294"/>
      <c r="AD2" s="294"/>
      <c r="AE2" s="294"/>
      <c r="AF2" s="294"/>
      <c r="AG2" s="294"/>
      <c r="AH2" s="294"/>
      <c r="AI2" s="294"/>
      <c r="AJ2" s="294"/>
      <c r="AK2" s="294"/>
      <c r="AL2" s="294"/>
      <c r="AM2" s="294"/>
      <c r="AN2" s="294"/>
      <c r="AO2" s="294"/>
      <c r="AP2" s="294"/>
      <c r="AQ2" s="294"/>
      <c r="AR2" s="294"/>
      <c r="AS2" s="294"/>
      <c r="AT2" s="294"/>
      <c r="AU2" s="294"/>
      <c r="AV2" s="295" t="s">
        <v>854</v>
      </c>
      <c r="AW2" s="295"/>
      <c r="AX2" s="74"/>
      <c r="AY2" s="71"/>
      <c r="BA2" s="194"/>
      <c r="BB2" s="194"/>
      <c r="BC2" s="194"/>
      <c r="BD2" s="194"/>
      <c r="BE2" s="194"/>
      <c r="BF2" s="194"/>
      <c r="BG2" s="194"/>
      <c r="BH2" s="194"/>
      <c r="BI2" s="194"/>
      <c r="BJ2" s="194"/>
      <c r="BK2" s="194"/>
      <c r="BL2" s="194"/>
      <c r="BM2" s="194"/>
      <c r="BN2" s="194"/>
      <c r="BO2" s="194"/>
      <c r="BP2" s="194"/>
      <c r="BQ2" s="194"/>
      <c r="BR2" s="194"/>
      <c r="BS2" s="194"/>
      <c r="BT2" s="194"/>
      <c r="BU2" s="194"/>
      <c r="BV2" s="194"/>
      <c r="BW2" s="194"/>
      <c r="BX2" s="194"/>
      <c r="BY2" s="194"/>
      <c r="BZ2" s="194"/>
      <c r="CA2" s="194"/>
      <c r="CB2" s="194"/>
      <c r="CC2" s="194"/>
      <c r="CD2" s="194"/>
      <c r="CE2" s="194"/>
      <c r="CF2" s="194"/>
      <c r="CG2" s="194"/>
      <c r="CH2" s="194"/>
      <c r="CI2" s="194"/>
      <c r="CJ2" s="194"/>
      <c r="CK2" s="194"/>
      <c r="CL2" s="194"/>
      <c r="FX2" s="22"/>
      <c r="FY2" s="23" t="s">
        <v>70</v>
      </c>
      <c r="FZ2" s="23" t="s">
        <v>29</v>
      </c>
      <c r="GA2" s="18" t="s">
        <v>32</v>
      </c>
      <c r="GB2" s="24" t="s">
        <v>38</v>
      </c>
      <c r="GC2" s="18" t="s">
        <v>54</v>
      </c>
      <c r="GD2" s="18" t="s">
        <v>51</v>
      </c>
      <c r="GE2" s="18" t="s">
        <v>56</v>
      </c>
      <c r="GF2" s="23" t="s">
        <v>58</v>
      </c>
      <c r="GG2" s="18" t="s">
        <v>60</v>
      </c>
      <c r="GH2" s="18" t="s">
        <v>62</v>
      </c>
      <c r="GI2" s="18" t="s">
        <v>64</v>
      </c>
      <c r="GJ2" s="18" t="s">
        <v>68</v>
      </c>
    </row>
    <row r="3" spans="1:192" s="19" customFormat="1" ht="41.4" x14ac:dyDescent="0.25">
      <c r="A3" s="294"/>
      <c r="B3" s="294"/>
      <c r="C3" s="294"/>
      <c r="D3" s="294"/>
      <c r="E3" s="294"/>
      <c r="F3" s="294"/>
      <c r="G3" s="294"/>
      <c r="H3" s="294"/>
      <c r="I3" s="294"/>
      <c r="J3" s="294"/>
      <c r="K3" s="294"/>
      <c r="L3" s="294"/>
      <c r="M3" s="294"/>
      <c r="N3" s="294"/>
      <c r="O3" s="294"/>
      <c r="P3" s="294"/>
      <c r="Q3" s="294"/>
      <c r="R3" s="294"/>
      <c r="S3" s="294"/>
      <c r="T3" s="294"/>
      <c r="U3" s="294"/>
      <c r="V3" s="294"/>
      <c r="W3" s="294"/>
      <c r="X3" s="294"/>
      <c r="Y3" s="294"/>
      <c r="Z3" s="294"/>
      <c r="AA3" s="294"/>
      <c r="AB3" s="294"/>
      <c r="AC3" s="294"/>
      <c r="AD3" s="294"/>
      <c r="AE3" s="294"/>
      <c r="AF3" s="294"/>
      <c r="AG3" s="294"/>
      <c r="AH3" s="294"/>
      <c r="AI3" s="294"/>
      <c r="AJ3" s="294"/>
      <c r="AK3" s="294"/>
      <c r="AL3" s="294"/>
      <c r="AM3" s="294"/>
      <c r="AN3" s="294"/>
      <c r="AO3" s="294"/>
      <c r="AP3" s="294"/>
      <c r="AQ3" s="294"/>
      <c r="AR3" s="294"/>
      <c r="AS3" s="294"/>
      <c r="AT3" s="294"/>
      <c r="AU3" s="294"/>
      <c r="AV3" s="296" t="s">
        <v>853</v>
      </c>
      <c r="AW3" s="296"/>
      <c r="AX3" s="75"/>
      <c r="AY3" s="72"/>
      <c r="BA3" s="194"/>
      <c r="BB3" s="194"/>
      <c r="BC3" s="194"/>
      <c r="BD3" s="194"/>
      <c r="BE3" s="194"/>
      <c r="BF3" s="194"/>
      <c r="BG3" s="194"/>
      <c r="BH3" s="194"/>
      <c r="BI3" s="194"/>
      <c r="BJ3" s="194"/>
      <c r="BK3" s="194"/>
      <c r="BL3" s="194"/>
      <c r="BM3" s="194"/>
      <c r="BN3" s="194"/>
      <c r="BO3" s="194"/>
      <c r="BP3" s="194"/>
      <c r="BQ3" s="194"/>
      <c r="BR3" s="194"/>
      <c r="BS3" s="194"/>
      <c r="BT3" s="194"/>
      <c r="BU3" s="194"/>
      <c r="BV3" s="194"/>
      <c r="BW3" s="194"/>
      <c r="BX3" s="194"/>
      <c r="BY3" s="194"/>
      <c r="BZ3" s="194"/>
      <c r="CA3" s="194"/>
      <c r="CB3" s="194"/>
      <c r="CC3" s="194"/>
      <c r="CD3" s="194"/>
      <c r="CE3" s="194"/>
      <c r="CF3" s="194"/>
      <c r="CG3" s="194"/>
      <c r="CH3" s="194"/>
      <c r="CI3" s="194"/>
      <c r="CJ3" s="194"/>
      <c r="CK3" s="194"/>
      <c r="CL3" s="194"/>
      <c r="FX3" s="22"/>
      <c r="FY3" s="23" t="s">
        <v>71</v>
      </c>
      <c r="FZ3" s="23" t="s">
        <v>30</v>
      </c>
      <c r="GA3" s="18" t="s">
        <v>33</v>
      </c>
      <c r="GB3" s="25" t="s">
        <v>39</v>
      </c>
      <c r="GC3" s="18" t="s">
        <v>55</v>
      </c>
      <c r="GD3" s="18" t="s">
        <v>52</v>
      </c>
      <c r="GE3" s="18" t="s">
        <v>57</v>
      </c>
      <c r="GF3" s="18" t="s">
        <v>59</v>
      </c>
      <c r="GG3" s="18" t="s">
        <v>61</v>
      </c>
      <c r="GH3" s="18" t="s">
        <v>63</v>
      </c>
      <c r="GI3" s="18" t="s">
        <v>65</v>
      </c>
      <c r="GJ3" s="18" t="s">
        <v>69</v>
      </c>
    </row>
    <row r="4" spans="1:192" s="19" customFormat="1" ht="41.4" hidden="1" x14ac:dyDescent="0.25">
      <c r="A4" s="297" t="s">
        <v>77</v>
      </c>
      <c r="B4" s="297"/>
      <c r="C4" s="111"/>
      <c r="D4" s="111"/>
      <c r="E4" s="111"/>
      <c r="F4" s="111"/>
      <c r="G4" s="163"/>
      <c r="H4" s="298"/>
      <c r="I4" s="298"/>
      <c r="J4" s="298"/>
      <c r="K4" s="298"/>
      <c r="L4" s="298"/>
      <c r="M4" s="298"/>
      <c r="N4" s="298"/>
      <c r="O4" s="298"/>
      <c r="P4" s="298"/>
      <c r="Q4" s="298"/>
      <c r="R4" s="298"/>
      <c r="S4" s="298"/>
      <c r="T4" s="298"/>
      <c r="U4" s="298"/>
      <c r="V4" s="298"/>
      <c r="W4" s="298"/>
      <c r="X4" s="298"/>
      <c r="Y4" s="298"/>
      <c r="Z4" s="298"/>
      <c r="AA4" s="298"/>
      <c r="AB4" s="298"/>
      <c r="AC4" s="298"/>
      <c r="AD4" s="298"/>
      <c r="AE4" s="298"/>
      <c r="AF4" s="298"/>
      <c r="AG4" s="298"/>
      <c r="AH4" s="298"/>
      <c r="AI4" s="298"/>
      <c r="AJ4" s="298"/>
      <c r="AK4" s="298"/>
      <c r="AL4" s="298"/>
      <c r="AM4" s="298"/>
      <c r="AN4" s="298"/>
      <c r="AO4" s="298"/>
      <c r="AP4" s="298"/>
      <c r="AQ4" s="298"/>
      <c r="AR4" s="298"/>
      <c r="AS4" s="298"/>
      <c r="AT4" s="298"/>
      <c r="AU4" s="298"/>
      <c r="AV4" s="298"/>
      <c r="AW4" s="298"/>
      <c r="BA4" s="194"/>
      <c r="BB4" s="194"/>
      <c r="BC4" s="194"/>
      <c r="BD4" s="194"/>
      <c r="BE4" s="194"/>
      <c r="BF4" s="194"/>
      <c r="BG4" s="194"/>
      <c r="BH4" s="194"/>
      <c r="BI4" s="194"/>
      <c r="BJ4" s="194"/>
      <c r="BK4" s="194"/>
      <c r="BL4" s="194"/>
      <c r="BM4" s="194"/>
      <c r="BN4" s="194"/>
      <c r="BO4" s="194"/>
      <c r="BP4" s="194"/>
      <c r="BQ4" s="194"/>
      <c r="BR4" s="194"/>
      <c r="BS4" s="194"/>
      <c r="BT4" s="194"/>
      <c r="BU4" s="194"/>
      <c r="BV4" s="194"/>
      <c r="BW4" s="194"/>
      <c r="BX4" s="194"/>
      <c r="BY4" s="194"/>
      <c r="BZ4" s="194"/>
      <c r="CA4" s="194"/>
      <c r="CB4" s="194"/>
      <c r="CC4" s="194"/>
      <c r="CD4" s="194"/>
      <c r="CE4" s="194"/>
      <c r="CF4" s="194"/>
      <c r="CG4" s="194"/>
      <c r="CH4" s="194"/>
      <c r="CI4" s="194"/>
      <c r="CJ4" s="194"/>
      <c r="CK4" s="194"/>
      <c r="CL4" s="194"/>
      <c r="FX4" s="22"/>
      <c r="FY4" s="23" t="s">
        <v>72</v>
      </c>
      <c r="FZ4" s="23" t="s">
        <v>31</v>
      </c>
      <c r="GA4" s="18" t="s">
        <v>34</v>
      </c>
      <c r="GB4" s="18" t="s">
        <v>40</v>
      </c>
      <c r="GC4" s="18"/>
      <c r="GD4" s="18" t="s">
        <v>53</v>
      </c>
      <c r="GE4" s="23"/>
      <c r="GF4" s="23"/>
      <c r="GG4" s="23"/>
      <c r="GH4" s="23"/>
      <c r="GI4" s="18" t="s">
        <v>66</v>
      </c>
      <c r="GJ4" s="23"/>
    </row>
    <row r="5" spans="1:192" s="19" customFormat="1" ht="27.6" hidden="1" x14ac:dyDescent="0.25">
      <c r="A5" s="297" t="s">
        <v>78</v>
      </c>
      <c r="B5" s="297"/>
      <c r="C5" s="111"/>
      <c r="D5" s="111"/>
      <c r="E5" s="111"/>
      <c r="F5" s="111"/>
      <c r="G5" s="163"/>
      <c r="H5" s="298"/>
      <c r="I5" s="298"/>
      <c r="J5" s="298"/>
      <c r="K5" s="298"/>
      <c r="L5" s="298"/>
      <c r="M5" s="298"/>
      <c r="N5" s="298"/>
      <c r="O5" s="298"/>
      <c r="P5" s="298"/>
      <c r="Q5" s="298"/>
      <c r="R5" s="298"/>
      <c r="S5" s="298"/>
      <c r="T5" s="298"/>
      <c r="U5" s="298"/>
      <c r="V5" s="298"/>
      <c r="W5" s="298"/>
      <c r="X5" s="298"/>
      <c r="Y5" s="298"/>
      <c r="Z5" s="298"/>
      <c r="AA5" s="298"/>
      <c r="AB5" s="298"/>
      <c r="AC5" s="298"/>
      <c r="AD5" s="298"/>
      <c r="AE5" s="298"/>
      <c r="AF5" s="298"/>
      <c r="AG5" s="298"/>
      <c r="AH5" s="298"/>
      <c r="AI5" s="298"/>
      <c r="AJ5" s="298"/>
      <c r="AK5" s="298"/>
      <c r="AL5" s="298"/>
      <c r="AM5" s="298"/>
      <c r="AN5" s="298"/>
      <c r="AO5" s="298"/>
      <c r="AP5" s="298"/>
      <c r="AQ5" s="298"/>
      <c r="AR5" s="298"/>
      <c r="AS5" s="298"/>
      <c r="AT5" s="298"/>
      <c r="AU5" s="298"/>
      <c r="AV5" s="298"/>
      <c r="AW5" s="298"/>
      <c r="BA5" s="194"/>
      <c r="BB5" s="194"/>
      <c r="BC5" s="194"/>
      <c r="BD5" s="194"/>
      <c r="BE5" s="194"/>
      <c r="BF5" s="194"/>
      <c r="BG5" s="194"/>
      <c r="BH5" s="194"/>
      <c r="BI5" s="194"/>
      <c r="BJ5" s="194"/>
      <c r="BK5" s="194"/>
      <c r="BL5" s="194"/>
      <c r="BM5" s="194"/>
      <c r="BN5" s="194"/>
      <c r="BO5" s="194"/>
      <c r="BP5" s="194"/>
      <c r="BQ5" s="194"/>
      <c r="BR5" s="194"/>
      <c r="BS5" s="194"/>
      <c r="BT5" s="194"/>
      <c r="BU5" s="194"/>
      <c r="BV5" s="194"/>
      <c r="BW5" s="194"/>
      <c r="BX5" s="194"/>
      <c r="BY5" s="194"/>
      <c r="BZ5" s="194"/>
      <c r="CA5" s="194"/>
      <c r="CB5" s="194"/>
      <c r="CC5" s="194"/>
      <c r="CD5" s="194"/>
      <c r="CE5" s="194"/>
      <c r="CF5" s="194"/>
      <c r="CG5" s="194"/>
      <c r="CH5" s="194"/>
      <c r="CI5" s="194"/>
      <c r="CJ5" s="194"/>
      <c r="CK5" s="194"/>
      <c r="CL5" s="194"/>
      <c r="FX5" s="22"/>
      <c r="FY5" s="23"/>
      <c r="FZ5" s="23"/>
      <c r="GA5" s="18" t="s">
        <v>35</v>
      </c>
      <c r="GB5" s="18" t="s">
        <v>41</v>
      </c>
      <c r="GC5" s="23"/>
      <c r="GD5" s="23"/>
      <c r="GE5" s="23"/>
      <c r="GF5" s="23"/>
      <c r="GG5" s="23"/>
      <c r="GH5" s="23"/>
      <c r="GI5" s="18" t="s">
        <v>67</v>
      </c>
      <c r="GJ5" s="23"/>
    </row>
    <row r="6" spans="1:192" s="19" customFormat="1" ht="23.25" hidden="1" customHeight="1" x14ac:dyDescent="0.25">
      <c r="A6" s="297" t="s">
        <v>79</v>
      </c>
      <c r="B6" s="297"/>
      <c r="C6" s="111"/>
      <c r="D6" s="111"/>
      <c r="E6" s="111"/>
      <c r="F6" s="111"/>
      <c r="G6" s="163"/>
      <c r="H6" s="298"/>
      <c r="I6" s="298"/>
      <c r="J6" s="298"/>
      <c r="K6" s="298"/>
      <c r="L6" s="298"/>
      <c r="M6" s="298"/>
      <c r="N6" s="298"/>
      <c r="O6" s="298"/>
      <c r="P6" s="298"/>
      <c r="Q6" s="298"/>
      <c r="R6" s="298"/>
      <c r="S6" s="298"/>
      <c r="T6" s="298"/>
      <c r="U6" s="298"/>
      <c r="V6" s="298"/>
      <c r="W6" s="298"/>
      <c r="X6" s="298"/>
      <c r="Y6" s="298"/>
      <c r="Z6" s="298"/>
      <c r="AA6" s="298"/>
      <c r="AB6" s="298"/>
      <c r="AC6" s="298"/>
      <c r="AD6" s="298"/>
      <c r="AE6" s="298"/>
      <c r="AF6" s="298"/>
      <c r="AG6" s="298"/>
      <c r="AH6" s="298"/>
      <c r="AI6" s="298"/>
      <c r="AJ6" s="298"/>
      <c r="AK6" s="298"/>
      <c r="AL6" s="298"/>
      <c r="AM6" s="298"/>
      <c r="AN6" s="298"/>
      <c r="AO6" s="298"/>
      <c r="AP6" s="298"/>
      <c r="AQ6" s="298"/>
      <c r="AR6" s="298"/>
      <c r="AS6" s="298"/>
      <c r="AT6" s="298"/>
      <c r="AU6" s="298"/>
      <c r="AV6" s="298"/>
      <c r="AW6" s="298"/>
      <c r="BA6" s="194"/>
      <c r="BB6" s="194"/>
      <c r="BC6" s="194"/>
      <c r="BD6" s="194"/>
      <c r="BE6" s="194"/>
      <c r="BF6" s="194"/>
      <c r="BG6" s="194"/>
      <c r="BH6" s="194"/>
      <c r="BI6" s="194"/>
      <c r="BJ6" s="194"/>
      <c r="BK6" s="194"/>
      <c r="BL6" s="194"/>
      <c r="BM6" s="194"/>
      <c r="BN6" s="194"/>
      <c r="BO6" s="194"/>
      <c r="BP6" s="194"/>
      <c r="BQ6" s="194"/>
      <c r="BR6" s="194"/>
      <c r="BS6" s="194"/>
      <c r="BT6" s="194"/>
      <c r="BU6" s="194"/>
      <c r="BV6" s="194"/>
      <c r="BW6" s="194"/>
      <c r="BX6" s="194"/>
      <c r="BY6" s="194"/>
      <c r="BZ6" s="194"/>
      <c r="CA6" s="194"/>
      <c r="CB6" s="194"/>
      <c r="CC6" s="194"/>
      <c r="CD6" s="194"/>
      <c r="CE6" s="194"/>
      <c r="CF6" s="194"/>
      <c r="CG6" s="194"/>
      <c r="CH6" s="194"/>
      <c r="CI6" s="194"/>
      <c r="CJ6" s="194"/>
      <c r="CK6" s="194"/>
      <c r="CL6" s="194"/>
      <c r="FX6" s="22"/>
      <c r="FY6" s="23"/>
      <c r="FZ6" s="23"/>
      <c r="GA6" s="18" t="s">
        <v>160</v>
      </c>
      <c r="GB6" s="18" t="s">
        <v>42</v>
      </c>
      <c r="GC6" s="23"/>
      <c r="GD6" s="23"/>
      <c r="GE6" s="18"/>
      <c r="GF6" s="23"/>
      <c r="GG6" s="23"/>
      <c r="GH6" s="23"/>
      <c r="GI6" s="23"/>
      <c r="GJ6" s="23"/>
    </row>
    <row r="7" spans="1:192" s="19" customFormat="1" ht="27.6" x14ac:dyDescent="0.25">
      <c r="A7" s="289" t="s">
        <v>80</v>
      </c>
      <c r="B7" s="289"/>
      <c r="C7" s="289"/>
      <c r="D7" s="289"/>
      <c r="E7" s="289"/>
      <c r="F7" s="289"/>
      <c r="G7" s="289"/>
      <c r="H7" s="289"/>
      <c r="I7" s="289"/>
      <c r="J7" s="289"/>
      <c r="K7" s="289"/>
      <c r="L7" s="289"/>
      <c r="M7" s="289"/>
      <c r="N7" s="289"/>
      <c r="O7" s="289"/>
      <c r="P7" s="290" t="s">
        <v>81</v>
      </c>
      <c r="Q7" s="290"/>
      <c r="R7" s="290"/>
      <c r="S7" s="290"/>
      <c r="T7" s="290"/>
      <c r="U7" s="290"/>
      <c r="V7" s="290" t="s">
        <v>82</v>
      </c>
      <c r="W7" s="290"/>
      <c r="X7" s="290"/>
      <c r="Y7" s="290"/>
      <c r="Z7" s="290"/>
      <c r="AA7" s="290"/>
      <c r="AB7" s="290"/>
      <c r="AC7" s="290"/>
      <c r="AD7" s="290"/>
      <c r="AE7" s="290"/>
      <c r="AF7" s="290" t="s">
        <v>83</v>
      </c>
      <c r="AG7" s="290"/>
      <c r="AH7" s="290"/>
      <c r="AI7" s="290"/>
      <c r="AJ7" s="290"/>
      <c r="AK7" s="290"/>
      <c r="AL7" s="290"/>
      <c r="AM7" s="290"/>
      <c r="AN7" s="290"/>
      <c r="AO7" s="290"/>
      <c r="AP7" s="291" t="s">
        <v>84</v>
      </c>
      <c r="AQ7" s="291"/>
      <c r="AR7" s="291"/>
      <c r="AS7" s="291"/>
      <c r="AT7" s="291"/>
      <c r="AU7" s="291"/>
      <c r="AV7" s="291"/>
      <c r="AW7" s="291"/>
      <c r="AX7" s="67"/>
      <c r="AY7" s="68"/>
      <c r="BA7" s="194"/>
      <c r="BB7" s="194"/>
      <c r="BC7" s="194"/>
      <c r="BD7" s="194"/>
      <c r="BE7" s="194"/>
      <c r="BF7" s="194"/>
      <c r="BG7" s="194"/>
      <c r="BH7" s="194"/>
      <c r="BI7" s="194"/>
      <c r="BJ7" s="194"/>
      <c r="BK7" s="194"/>
      <c r="BL7" s="194"/>
      <c r="BM7" s="194"/>
      <c r="BN7" s="194"/>
      <c r="BO7" s="194"/>
      <c r="BP7" s="194"/>
      <c r="BQ7" s="194"/>
      <c r="BR7" s="194"/>
      <c r="BS7" s="194"/>
      <c r="BT7" s="194"/>
      <c r="BU7" s="194"/>
      <c r="BV7" s="194"/>
      <c r="BW7" s="194"/>
      <c r="BX7" s="194"/>
      <c r="BY7" s="194"/>
      <c r="BZ7" s="194"/>
      <c r="CA7" s="194"/>
      <c r="CB7" s="194"/>
      <c r="CC7" s="194"/>
      <c r="CD7" s="194"/>
      <c r="CE7" s="194"/>
      <c r="CF7" s="194"/>
      <c r="CG7" s="194"/>
      <c r="CH7" s="194"/>
      <c r="CI7" s="194"/>
      <c r="CJ7" s="194"/>
      <c r="CK7" s="194"/>
      <c r="CL7" s="194"/>
      <c r="FX7" s="22"/>
      <c r="FY7" s="30"/>
      <c r="FZ7" s="30"/>
      <c r="GA7" s="92" t="s">
        <v>161</v>
      </c>
      <c r="GB7" s="92" t="s">
        <v>43</v>
      </c>
      <c r="GC7" s="30"/>
      <c r="GD7" s="30"/>
      <c r="GE7" s="92" t="s">
        <v>895</v>
      </c>
      <c r="GF7" s="30"/>
      <c r="GG7" s="30"/>
      <c r="GH7" s="30"/>
      <c r="GI7" s="30"/>
      <c r="GJ7" s="30"/>
    </row>
    <row r="8" spans="1:192" s="35" customFormat="1" ht="51.6" customHeight="1" x14ac:dyDescent="0.25">
      <c r="A8" s="40" t="s">
        <v>0</v>
      </c>
      <c r="B8" s="40" t="s">
        <v>798</v>
      </c>
      <c r="C8" s="40" t="s">
        <v>799</v>
      </c>
      <c r="D8" s="40" t="s">
        <v>808</v>
      </c>
      <c r="E8" s="40" t="s">
        <v>800</v>
      </c>
      <c r="F8" s="40" t="s">
        <v>801</v>
      </c>
      <c r="G8" s="40" t="s">
        <v>851</v>
      </c>
      <c r="H8" s="40" t="s">
        <v>109</v>
      </c>
      <c r="I8" s="40" t="s">
        <v>73</v>
      </c>
      <c r="J8" s="40" t="s">
        <v>74</v>
      </c>
      <c r="K8" s="40" t="s">
        <v>850</v>
      </c>
      <c r="L8" s="40" t="s">
        <v>192</v>
      </c>
      <c r="M8" s="40" t="s">
        <v>851</v>
      </c>
      <c r="N8" s="40" t="s">
        <v>3</v>
      </c>
      <c r="O8" s="40" t="s">
        <v>4</v>
      </c>
      <c r="P8" s="93" t="s">
        <v>5</v>
      </c>
      <c r="Q8" s="93" t="s">
        <v>6</v>
      </c>
      <c r="R8" s="93" t="s">
        <v>7</v>
      </c>
      <c r="S8" s="93" t="s">
        <v>8</v>
      </c>
      <c r="T8" s="93" t="s">
        <v>6</v>
      </c>
      <c r="U8" s="93" t="s">
        <v>9</v>
      </c>
      <c r="V8" s="93" t="s">
        <v>10</v>
      </c>
      <c r="W8" s="93" t="s">
        <v>11</v>
      </c>
      <c r="X8" s="158" t="s">
        <v>12</v>
      </c>
      <c r="Y8" s="93" t="s">
        <v>13</v>
      </c>
      <c r="Z8" s="93" t="s">
        <v>14</v>
      </c>
      <c r="AA8" s="93" t="s">
        <v>15</v>
      </c>
      <c r="AB8" s="93" t="s">
        <v>16</v>
      </c>
      <c r="AC8" s="93" t="s">
        <v>17</v>
      </c>
      <c r="AD8" s="93" t="s">
        <v>780</v>
      </c>
      <c r="AE8" s="93" t="s">
        <v>781</v>
      </c>
      <c r="AF8" s="41" t="s">
        <v>19</v>
      </c>
      <c r="AG8" s="292" t="s">
        <v>86</v>
      </c>
      <c r="AH8" s="292"/>
      <c r="AI8" s="292"/>
      <c r="AJ8" s="93" t="s">
        <v>20</v>
      </c>
      <c r="AK8" s="292" t="s">
        <v>85</v>
      </c>
      <c r="AL8" s="292"/>
      <c r="AM8" s="292"/>
      <c r="AN8" s="93" t="s">
        <v>21</v>
      </c>
      <c r="AO8" s="93" t="s">
        <v>22</v>
      </c>
      <c r="AP8" s="42" t="s">
        <v>76</v>
      </c>
      <c r="AQ8" s="42" t="s">
        <v>23</v>
      </c>
      <c r="AR8" s="43" t="s">
        <v>24</v>
      </c>
      <c r="AS8" s="42" t="s">
        <v>75</v>
      </c>
      <c r="AT8" s="42" t="s">
        <v>25</v>
      </c>
      <c r="AU8" s="42" t="s">
        <v>26</v>
      </c>
      <c r="AV8" s="42" t="s">
        <v>27</v>
      </c>
      <c r="AW8" s="42" t="s">
        <v>28</v>
      </c>
      <c r="AX8" s="42" t="s">
        <v>715</v>
      </c>
      <c r="AY8" s="69" t="s">
        <v>714</v>
      </c>
      <c r="BA8" s="195"/>
      <c r="BB8" s="195"/>
      <c r="BC8" s="195"/>
      <c r="BD8" s="195"/>
      <c r="BE8" s="195"/>
      <c r="BF8" s="195"/>
      <c r="BG8" s="195"/>
      <c r="BH8" s="195"/>
      <c r="BI8" s="195"/>
      <c r="BJ8" s="195"/>
      <c r="BK8" s="195"/>
      <c r="BL8" s="195"/>
      <c r="BM8" s="195"/>
      <c r="BN8" s="195"/>
      <c r="BO8" s="195"/>
      <c r="BP8" s="195"/>
      <c r="BQ8" s="195"/>
      <c r="BR8" s="195"/>
      <c r="BS8" s="195"/>
      <c r="BT8" s="195"/>
      <c r="BU8" s="195"/>
      <c r="BV8" s="195"/>
      <c r="BW8" s="195"/>
      <c r="BX8" s="195"/>
      <c r="BY8" s="195"/>
      <c r="BZ8" s="195"/>
      <c r="CA8" s="195"/>
      <c r="CB8" s="195"/>
      <c r="CC8" s="195"/>
      <c r="CD8" s="195"/>
      <c r="CE8" s="195"/>
      <c r="CF8" s="195"/>
      <c r="CG8" s="195"/>
      <c r="CH8" s="195"/>
      <c r="CI8" s="195"/>
      <c r="CJ8" s="195"/>
      <c r="CK8" s="195"/>
      <c r="CL8" s="195"/>
      <c r="FX8" s="22"/>
      <c r="FY8" s="30"/>
      <c r="FZ8" s="30"/>
      <c r="GA8" s="92" t="s">
        <v>36</v>
      </c>
      <c r="GB8" s="26" t="s">
        <v>44</v>
      </c>
      <c r="GC8" s="92"/>
      <c r="GD8" s="92"/>
      <c r="GE8" s="92"/>
      <c r="GF8" s="30"/>
      <c r="GG8" s="92"/>
      <c r="GH8" s="92"/>
      <c r="GI8" s="92"/>
      <c r="GJ8" s="92"/>
    </row>
    <row r="9" spans="1:192" s="92" customFormat="1" ht="19.8" customHeight="1" x14ac:dyDescent="0.3">
      <c r="A9" s="203">
        <v>1</v>
      </c>
      <c r="B9" s="203" t="s">
        <v>845</v>
      </c>
      <c r="C9" s="219" t="s">
        <v>841</v>
      </c>
      <c r="D9" s="219" t="s">
        <v>814</v>
      </c>
      <c r="E9" s="222" t="str">
        <f>IFERROR(VLOOKUP(C9,Tabla4[#All],2,0),"")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9" s="219" t="s">
        <v>29</v>
      </c>
      <c r="G9" s="238" t="s">
        <v>32</v>
      </c>
      <c r="H9" s="236" t="s">
        <v>72</v>
      </c>
      <c r="I9" s="237" t="s">
        <v>849</v>
      </c>
      <c r="J9" s="237" t="s">
        <v>187</v>
      </c>
      <c r="K9" s="237" t="s">
        <v>176</v>
      </c>
      <c r="L9" s="237" t="s">
        <v>193</v>
      </c>
      <c r="M9" s="236" t="s">
        <v>32</v>
      </c>
      <c r="N9" s="237" t="s">
        <v>163</v>
      </c>
      <c r="O9" s="237">
        <v>1</v>
      </c>
      <c r="P9" s="236" t="str">
        <f>IF(AND(O9&lt;=2),"Muy Baja",IF(AND(O9&gt;=3,O9&lt;=23),"Baja",IF(AND(O9&gt;=24,O9&lt;=499),"Media",IF(AND(O9&gt;=500,O9&lt;=4999),"Alta",IF(AND(O9&gt;=5000),"Muy Alta",FALSE)))))</f>
        <v>Muy Baja</v>
      </c>
      <c r="Q9" s="236" t="str">
        <f>IF(AND(O9&lt;=2),"20%",IF(AND(O9&gt;=3,O9&lt;=23),"40%",IF(AND(O9&gt;=24,O9&lt;=499),"60%",IF(AND(O9&gt;=500,O9&lt;=4999),"80%",IF(AND(O9&gt;=5000),"100%",FALSE)))))</f>
        <v>20%</v>
      </c>
      <c r="R9" s="236" t="s">
        <v>40</v>
      </c>
      <c r="S9" s="236" t="str">
        <f>IF(AND(R9=$GB$4),"Leve",IF(AND(R9=$GB$5),"Menor",IF(AND(R9=$GB$6),"Moderado",IF(AND(R9=$GB$7),"mayor",IF(AND(R9=$GB$8),"Catastrófico",IF(AND(R9=$GB$10),"Leve",IF(AND(R9=$GB$11),"Menor",IF(AND(R9=$GB$12),"Moderado",IF(AND(R9=$GB$13),"Mayor",IF(AND(R9=$GB$14),"Catastrófico",FALSE))))))))))</f>
        <v>Leve</v>
      </c>
      <c r="T9" s="234" t="str">
        <f>IF(AND(S9="Leve"),"20%",IF(AND(S9="Menor"),"40%",IF(AND(S9="Moderado"),"60%",IF(AND(S9="Mayor"),"80%",IF(AND(S9="Catastrófico"),"100%","")))))</f>
        <v>20%</v>
      </c>
      <c r="U9" s="236" t="str">
        <f>INDEX('MATRIZ DE CALOR '!$D$6:$H$10,MATCH(P9,'MATRIZ DE CALOR '!$C$6:$C$10,),MATCH(S9,'MATRIZ DE CALOR '!$D$5:$H$5,))</f>
        <v>Bajo</v>
      </c>
      <c r="V9" s="38">
        <v>1</v>
      </c>
      <c r="W9" s="38" t="s">
        <v>182</v>
      </c>
      <c r="X9" s="157" t="s">
        <v>54</v>
      </c>
      <c r="Y9" s="86" t="s">
        <v>51</v>
      </c>
      <c r="Z9" s="86" t="s">
        <v>57</v>
      </c>
      <c r="AA9" s="86" t="str">
        <f t="shared" ref="AA9:AA16" si="0">IF(AND(Y9=$GD$2,Z9=$GE$2),"50%",IF(AND(Y9=$GD$2,Z9=$GE$3),"40%",IF(AND(Y9=$GD$3,Z9=$GE$2),"40%",IF(AND(Y9=$GD$3,Z9=$GE$3),"30%",IF(AND(Y9=$GD$4,Z9=$GE$2),"35%",IF(AND(Y9=$GD$4,Z9=$GE$3),"25%",""))))))</f>
        <v>40%</v>
      </c>
      <c r="AB9" s="219" t="s">
        <v>790</v>
      </c>
      <c r="AC9" s="219" t="s">
        <v>852</v>
      </c>
      <c r="AD9" s="219" t="s">
        <v>784</v>
      </c>
      <c r="AE9" s="219" t="s">
        <v>785</v>
      </c>
      <c r="AF9" s="39">
        <f>IFERROR(IF(X9="Probabilidad",(Q9-(+Q9*AA9)),IF(X9="Impacto",Q9,"")),"")</f>
        <v>0.12</v>
      </c>
      <c r="AG9" s="242">
        <f>LOOKUP(2,1/(AF9:AF14&lt;&gt;""),AF9:AF14)</f>
        <v>4.3199999999999995E-2</v>
      </c>
      <c r="AH9" s="242">
        <f>AG9*1</f>
        <v>4.3199999999999995E-2</v>
      </c>
      <c r="AI9" s="236" t="str">
        <f>IF(AND(AH9&lt;=20%),"Muy Baja",IF(AND(AH9&gt;=21%,AH9&lt;=40%),"Baja",IF(AND(AH9&gt;=41%,AH9&lt;=60%),"Media",IF(AND(AH9&gt;=61%,AH9&lt;=80%),"Alta",IF(AND(AH9&gt;=81%,AH9&gt;=100%),"Muy Alta",FALSE)))))</f>
        <v>Muy Baja</v>
      </c>
      <c r="AJ9" s="85" t="str">
        <f>IFERROR(IF(X9="Impacto",(T9-(+T9*AA9)),IF(X9="Probabilidad",T9,"")),"")</f>
        <v>20%</v>
      </c>
      <c r="AK9" s="242" t="str">
        <f>LOOKUP(2,1/(AJ9:AJ14&lt;&gt;""),AJ9:AJ14)</f>
        <v>20%</v>
      </c>
      <c r="AL9" s="242">
        <f>AK9*1</f>
        <v>0.2</v>
      </c>
      <c r="AM9" s="236" t="str">
        <f>CHOOSE((AL9&gt;=0%)+(AL9&gt;=21%)+(AL9&gt;=41%)+(AL9&gt;=61%)+(AL9&gt;=81%),"Leve","Menor","Moderado","Mayor","Catastrófico")</f>
        <v>Leve</v>
      </c>
      <c r="AN9" s="236" t="str">
        <f>INDEX('MATRIZ DE CALOR '!$D$6:$H$10,MATCH(AI9,'MATRIZ DE CALOR '!$C$6:$C$10,),MATCH(AM9,'MATRIZ DE CALOR '!$D$5:$H$5,))</f>
        <v>Bajo</v>
      </c>
      <c r="AO9" s="236" t="s">
        <v>67</v>
      </c>
      <c r="AP9" s="203"/>
      <c r="AQ9" s="203"/>
      <c r="AR9" s="203"/>
      <c r="AS9" s="203"/>
      <c r="AT9" s="203"/>
      <c r="AU9" s="203"/>
      <c r="AV9" s="237" t="s">
        <v>186</v>
      </c>
      <c r="AW9" s="237" t="s">
        <v>159</v>
      </c>
      <c r="AX9" s="268" t="s">
        <v>671</v>
      </c>
      <c r="AY9" s="88"/>
      <c r="BA9" s="198"/>
      <c r="BB9" s="198"/>
      <c r="BC9" s="198"/>
      <c r="BD9" s="196"/>
      <c r="BE9" s="196"/>
      <c r="BF9" s="196"/>
      <c r="BG9" s="196"/>
      <c r="BH9" s="196"/>
      <c r="BI9" s="196"/>
      <c r="BJ9" s="196"/>
      <c r="BK9" s="196"/>
      <c r="BL9" s="196"/>
      <c r="BM9" s="196"/>
      <c r="BN9" s="196"/>
      <c r="BO9" s="196"/>
      <c r="BP9" s="196"/>
      <c r="BQ9" s="196"/>
      <c r="BR9" s="196"/>
      <c r="BS9" s="196"/>
      <c r="BT9" s="196"/>
      <c r="BU9" s="196"/>
      <c r="BV9" s="196"/>
      <c r="BW9" s="196"/>
      <c r="BX9" s="196"/>
      <c r="BY9" s="196"/>
      <c r="BZ9" s="196"/>
      <c r="CA9" s="196"/>
      <c r="CB9" s="196"/>
      <c r="CC9" s="196"/>
      <c r="CD9" s="196"/>
      <c r="CE9" s="196"/>
      <c r="CF9" s="196"/>
      <c r="CG9" s="196"/>
      <c r="CH9" s="196"/>
      <c r="CI9" s="196"/>
      <c r="CJ9" s="196"/>
      <c r="CK9" s="196"/>
      <c r="CL9" s="196"/>
      <c r="FX9" s="27"/>
      <c r="GA9" s="92" t="s">
        <v>162</v>
      </c>
      <c r="GB9" s="36" t="s">
        <v>45</v>
      </c>
    </row>
    <row r="10" spans="1:192" s="92" customFormat="1" ht="21.6" customHeight="1" x14ac:dyDescent="0.25">
      <c r="A10" s="204"/>
      <c r="B10" s="204"/>
      <c r="C10" s="220"/>
      <c r="D10" s="220"/>
      <c r="E10" s="223"/>
      <c r="F10" s="220"/>
      <c r="G10" s="238"/>
      <c r="H10" s="236"/>
      <c r="I10" s="237"/>
      <c r="J10" s="237"/>
      <c r="K10" s="237"/>
      <c r="L10" s="237"/>
      <c r="M10" s="236"/>
      <c r="N10" s="237"/>
      <c r="O10" s="237"/>
      <c r="P10" s="236"/>
      <c r="Q10" s="236"/>
      <c r="R10" s="236"/>
      <c r="S10" s="236"/>
      <c r="T10" s="234"/>
      <c r="U10" s="236"/>
      <c r="V10" s="38">
        <v>2</v>
      </c>
      <c r="W10" s="38" t="s">
        <v>180</v>
      </c>
      <c r="X10" s="157" t="s">
        <v>54</v>
      </c>
      <c r="Y10" s="86" t="s">
        <v>51</v>
      </c>
      <c r="Z10" s="86" t="s">
        <v>57</v>
      </c>
      <c r="AA10" s="86" t="str">
        <f t="shared" si="0"/>
        <v>40%</v>
      </c>
      <c r="AB10" s="220"/>
      <c r="AC10" s="220"/>
      <c r="AD10" s="220"/>
      <c r="AE10" s="220"/>
      <c r="AF10" s="39">
        <f>IFERROR(IF(AND(X9="Probabilidad",X10="Probabilidad"),(AF9-(+AF9*AA10)),IF(X10="Probabilidad",(Q9-(+Q9*AA10)),IF(X10="Impacto",AF9,""))),"")</f>
        <v>7.1999999999999995E-2</v>
      </c>
      <c r="AG10" s="242"/>
      <c r="AH10" s="242"/>
      <c r="AI10" s="236"/>
      <c r="AJ10" s="85" t="str">
        <f>IFERROR(IF(AND(X9="Impacto",AA10="Impacto"),(AJ9-(+AJ9*AA10)),IF(X10="Impacto",(T9-(+T9*AA10)),IF(X10="Probabilidad",AJ9,""))),"")</f>
        <v>20%</v>
      </c>
      <c r="AK10" s="242"/>
      <c r="AL10" s="242"/>
      <c r="AM10" s="236"/>
      <c r="AN10" s="236"/>
      <c r="AO10" s="236"/>
      <c r="AP10" s="204"/>
      <c r="AQ10" s="204"/>
      <c r="AR10" s="204"/>
      <c r="AS10" s="204"/>
      <c r="AT10" s="204"/>
      <c r="AU10" s="204"/>
      <c r="AV10" s="237"/>
      <c r="AW10" s="237"/>
      <c r="AX10" s="268"/>
      <c r="AY10" s="89"/>
      <c r="BA10" s="198"/>
      <c r="BB10" s="198"/>
      <c r="BC10" s="198"/>
      <c r="BD10" s="196"/>
      <c r="BE10" s="196"/>
      <c r="BF10" s="196"/>
      <c r="BG10" s="196"/>
      <c r="BH10" s="196"/>
      <c r="BI10" s="196"/>
      <c r="BJ10" s="196"/>
      <c r="BK10" s="196"/>
      <c r="BL10" s="196"/>
      <c r="BM10" s="196"/>
      <c r="BN10" s="196"/>
      <c r="BO10" s="196"/>
      <c r="BP10" s="196"/>
      <c r="BQ10" s="196"/>
      <c r="BR10" s="196"/>
      <c r="BS10" s="196"/>
      <c r="BT10" s="196"/>
      <c r="BU10" s="196"/>
      <c r="BV10" s="196"/>
      <c r="BW10" s="196"/>
      <c r="BX10" s="196"/>
      <c r="BY10" s="196"/>
      <c r="BZ10" s="196"/>
      <c r="CA10" s="196"/>
      <c r="CB10" s="196"/>
      <c r="CC10" s="196"/>
      <c r="CD10" s="196"/>
      <c r="CE10" s="196"/>
      <c r="CF10" s="196"/>
      <c r="CG10" s="196"/>
      <c r="CH10" s="196"/>
      <c r="CI10" s="196"/>
      <c r="CJ10" s="196"/>
      <c r="CK10" s="196"/>
      <c r="CL10" s="196"/>
      <c r="FX10" s="27"/>
      <c r="GA10" s="92" t="s">
        <v>37</v>
      </c>
      <c r="GB10" s="26" t="s">
        <v>46</v>
      </c>
    </row>
    <row r="11" spans="1:192" s="92" customFormat="1" ht="16.2" customHeight="1" x14ac:dyDescent="0.25">
      <c r="A11" s="204"/>
      <c r="B11" s="204"/>
      <c r="C11" s="220"/>
      <c r="D11" s="220"/>
      <c r="E11" s="223"/>
      <c r="F11" s="220"/>
      <c r="G11" s="238"/>
      <c r="H11" s="236"/>
      <c r="I11" s="237"/>
      <c r="J11" s="237"/>
      <c r="K11" s="237"/>
      <c r="L11" s="237"/>
      <c r="M11" s="236"/>
      <c r="N11" s="237"/>
      <c r="O11" s="237"/>
      <c r="P11" s="236"/>
      <c r="Q11" s="236"/>
      <c r="R11" s="236"/>
      <c r="S11" s="236"/>
      <c r="T11" s="234"/>
      <c r="U11" s="236"/>
      <c r="V11" s="216">
        <v>3</v>
      </c>
      <c r="W11" s="299" t="s">
        <v>181</v>
      </c>
      <c r="X11" s="206" t="s">
        <v>54</v>
      </c>
      <c r="Y11" s="203" t="s">
        <v>51</v>
      </c>
      <c r="Z11" s="203" t="s">
        <v>57</v>
      </c>
      <c r="AA11" s="203" t="str">
        <f t="shared" si="0"/>
        <v>40%</v>
      </c>
      <c r="AB11" s="220"/>
      <c r="AC11" s="220"/>
      <c r="AD11" s="220"/>
      <c r="AE11" s="220"/>
      <c r="AF11" s="308">
        <f>IFERROR(IF(AND(X10="Probabilidad",X11="Probabilidad"),(AF10-(+AF10*AA11)),IF(X11="Probabilidad",(Q10-(+Q10*AA11)),IF(X11="Impacto",AF10,""))),"")</f>
        <v>4.3199999999999995E-2</v>
      </c>
      <c r="AG11" s="242"/>
      <c r="AH11" s="242"/>
      <c r="AI11" s="236"/>
      <c r="AJ11" s="243" t="str">
        <f>IFERROR(IF(AND(X10="Impacto",AA11="Impacto"),(AJ10-(+AJ10*AA11)),IF(X11="Impacto",(T10-(+T10*AA11)),IF(X11="Probabilidad",AJ10,""))),"")</f>
        <v>20%</v>
      </c>
      <c r="AK11" s="242"/>
      <c r="AL11" s="242"/>
      <c r="AM11" s="236"/>
      <c r="AN11" s="236"/>
      <c r="AO11" s="236"/>
      <c r="AP11" s="204"/>
      <c r="AQ11" s="204"/>
      <c r="AR11" s="204"/>
      <c r="AS11" s="204"/>
      <c r="AT11" s="204"/>
      <c r="AU11" s="204"/>
      <c r="AV11" s="237"/>
      <c r="AW11" s="237"/>
      <c r="AX11" s="268"/>
      <c r="AY11" s="89"/>
      <c r="BA11" s="198"/>
      <c r="BB11" s="198"/>
      <c r="BC11" s="198"/>
      <c r="BD11" s="196"/>
      <c r="BE11" s="196"/>
      <c r="BF11" s="196"/>
      <c r="BG11" s="196"/>
      <c r="BH11" s="196"/>
      <c r="BI11" s="196"/>
      <c r="BJ11" s="196"/>
      <c r="BK11" s="196"/>
      <c r="BL11" s="196"/>
      <c r="BM11" s="196"/>
      <c r="BN11" s="196"/>
      <c r="BO11" s="196"/>
      <c r="BP11" s="196"/>
      <c r="BQ11" s="196"/>
      <c r="BR11" s="196"/>
      <c r="BS11" s="196"/>
      <c r="BT11" s="196"/>
      <c r="BU11" s="196"/>
      <c r="BV11" s="196"/>
      <c r="BW11" s="196"/>
      <c r="BX11" s="196"/>
      <c r="BY11" s="196"/>
      <c r="BZ11" s="196"/>
      <c r="CA11" s="196"/>
      <c r="CB11" s="196"/>
      <c r="CC11" s="196"/>
      <c r="CD11" s="196"/>
      <c r="CE11" s="196"/>
      <c r="CF11" s="196"/>
      <c r="CG11" s="196"/>
      <c r="CH11" s="196"/>
      <c r="CI11" s="196"/>
      <c r="CJ11" s="196"/>
      <c r="CK11" s="196"/>
      <c r="CL11" s="196"/>
      <c r="FX11" s="27"/>
      <c r="GA11" s="92" t="s">
        <v>890</v>
      </c>
      <c r="GB11" s="26" t="s">
        <v>47</v>
      </c>
    </row>
    <row r="12" spans="1:192" s="92" customFormat="1" ht="23.4" customHeight="1" x14ac:dyDescent="0.25">
      <c r="A12" s="204"/>
      <c r="B12" s="204"/>
      <c r="C12" s="220"/>
      <c r="D12" s="220"/>
      <c r="E12" s="223"/>
      <c r="F12" s="220"/>
      <c r="G12" s="238"/>
      <c r="H12" s="236"/>
      <c r="I12" s="237"/>
      <c r="J12" s="237"/>
      <c r="K12" s="237"/>
      <c r="L12" s="237"/>
      <c r="M12" s="236"/>
      <c r="N12" s="237"/>
      <c r="O12" s="237"/>
      <c r="P12" s="236"/>
      <c r="Q12" s="236"/>
      <c r="R12" s="236"/>
      <c r="S12" s="236"/>
      <c r="T12" s="234"/>
      <c r="U12" s="236"/>
      <c r="V12" s="217"/>
      <c r="W12" s="300"/>
      <c r="X12" s="207"/>
      <c r="Y12" s="204"/>
      <c r="Z12" s="204"/>
      <c r="AA12" s="204"/>
      <c r="AB12" s="220"/>
      <c r="AC12" s="220"/>
      <c r="AD12" s="220"/>
      <c r="AE12" s="220"/>
      <c r="AF12" s="310"/>
      <c r="AG12" s="242"/>
      <c r="AH12" s="242"/>
      <c r="AI12" s="236"/>
      <c r="AJ12" s="244"/>
      <c r="AK12" s="242"/>
      <c r="AL12" s="242"/>
      <c r="AM12" s="236"/>
      <c r="AN12" s="236"/>
      <c r="AO12" s="236"/>
      <c r="AP12" s="204"/>
      <c r="AQ12" s="204"/>
      <c r="AR12" s="204"/>
      <c r="AS12" s="204"/>
      <c r="AT12" s="204"/>
      <c r="AU12" s="204"/>
      <c r="AV12" s="237"/>
      <c r="AW12" s="237"/>
      <c r="AX12" s="268"/>
      <c r="AY12" s="89"/>
      <c r="BA12" s="198"/>
      <c r="BB12" s="198"/>
      <c r="BC12" s="198"/>
      <c r="BD12" s="196"/>
      <c r="BE12" s="196"/>
      <c r="BF12" s="196"/>
      <c r="BG12" s="196"/>
      <c r="BH12" s="196"/>
      <c r="BI12" s="196"/>
      <c r="BJ12" s="196"/>
      <c r="BK12" s="196"/>
      <c r="BL12" s="196"/>
      <c r="BM12" s="196"/>
      <c r="BN12" s="196"/>
      <c r="BO12" s="196"/>
      <c r="BP12" s="196"/>
      <c r="BQ12" s="196"/>
      <c r="BR12" s="196"/>
      <c r="BS12" s="196"/>
      <c r="BT12" s="196"/>
      <c r="BU12" s="196"/>
      <c r="BV12" s="196"/>
      <c r="BW12" s="196"/>
      <c r="BX12" s="196"/>
      <c r="BY12" s="196"/>
      <c r="BZ12" s="196"/>
      <c r="CA12" s="196"/>
      <c r="CB12" s="196"/>
      <c r="CC12" s="196"/>
      <c r="CD12" s="196"/>
      <c r="CE12" s="196"/>
      <c r="CF12" s="196"/>
      <c r="CG12" s="196"/>
      <c r="CH12" s="196"/>
      <c r="CI12" s="196"/>
      <c r="CJ12" s="196"/>
      <c r="CK12" s="196"/>
      <c r="CL12" s="196"/>
      <c r="FX12" s="27"/>
      <c r="GA12" s="92" t="s">
        <v>891</v>
      </c>
      <c r="GB12" s="26" t="s">
        <v>48</v>
      </c>
    </row>
    <row r="13" spans="1:192" s="92" customFormat="1" ht="20.399999999999999" customHeight="1" x14ac:dyDescent="0.25">
      <c r="A13" s="204"/>
      <c r="B13" s="204"/>
      <c r="C13" s="220"/>
      <c r="D13" s="220"/>
      <c r="E13" s="223"/>
      <c r="F13" s="220"/>
      <c r="G13" s="238"/>
      <c r="H13" s="236"/>
      <c r="I13" s="237"/>
      <c r="J13" s="237"/>
      <c r="K13" s="237"/>
      <c r="L13" s="237"/>
      <c r="M13" s="236"/>
      <c r="N13" s="237"/>
      <c r="O13" s="237"/>
      <c r="P13" s="236"/>
      <c r="Q13" s="236"/>
      <c r="R13" s="236"/>
      <c r="S13" s="236"/>
      <c r="T13" s="234"/>
      <c r="U13" s="236"/>
      <c r="V13" s="218"/>
      <c r="W13" s="301"/>
      <c r="X13" s="208"/>
      <c r="Y13" s="205"/>
      <c r="Z13" s="205"/>
      <c r="AA13" s="205"/>
      <c r="AB13" s="221"/>
      <c r="AC13" s="221"/>
      <c r="AD13" s="221"/>
      <c r="AE13" s="221"/>
      <c r="AF13" s="309"/>
      <c r="AG13" s="242"/>
      <c r="AH13" s="242"/>
      <c r="AI13" s="236"/>
      <c r="AJ13" s="245"/>
      <c r="AK13" s="242"/>
      <c r="AL13" s="242"/>
      <c r="AM13" s="236"/>
      <c r="AN13" s="236"/>
      <c r="AO13" s="236"/>
      <c r="AP13" s="205"/>
      <c r="AQ13" s="205"/>
      <c r="AR13" s="205"/>
      <c r="AS13" s="205"/>
      <c r="AT13" s="205"/>
      <c r="AU13" s="205"/>
      <c r="AV13" s="237"/>
      <c r="AW13" s="237"/>
      <c r="AX13" s="268"/>
      <c r="AY13" s="89"/>
      <c r="BA13" s="198"/>
      <c r="BB13" s="198"/>
      <c r="BC13" s="198"/>
      <c r="BD13" s="196"/>
      <c r="BE13" s="196"/>
      <c r="BF13" s="196"/>
      <c r="BG13" s="196"/>
      <c r="BH13" s="196"/>
      <c r="BI13" s="196"/>
      <c r="BJ13" s="196"/>
      <c r="BK13" s="196"/>
      <c r="BL13" s="196"/>
      <c r="BM13" s="196"/>
      <c r="BN13" s="196"/>
      <c r="BO13" s="196"/>
      <c r="BP13" s="196"/>
      <c r="BQ13" s="196"/>
      <c r="BR13" s="196"/>
      <c r="BS13" s="196"/>
      <c r="BT13" s="196"/>
      <c r="BU13" s="196"/>
      <c r="BV13" s="196"/>
      <c r="BW13" s="196"/>
      <c r="BX13" s="196"/>
      <c r="BY13" s="196"/>
      <c r="BZ13" s="196"/>
      <c r="CA13" s="196"/>
      <c r="CB13" s="196"/>
      <c r="CC13" s="196"/>
      <c r="CD13" s="196"/>
      <c r="CE13" s="196"/>
      <c r="CF13" s="196"/>
      <c r="CG13" s="196"/>
      <c r="CH13" s="196"/>
      <c r="CI13" s="196"/>
      <c r="CJ13" s="196"/>
      <c r="CK13" s="196"/>
      <c r="CL13" s="196"/>
      <c r="FX13" s="27"/>
      <c r="GB13" s="26" t="s">
        <v>49</v>
      </c>
    </row>
    <row r="14" spans="1:192" s="92" customFormat="1" ht="21.6" customHeight="1" x14ac:dyDescent="0.25">
      <c r="A14" s="205"/>
      <c r="B14" s="205"/>
      <c r="C14" s="221"/>
      <c r="D14" s="221"/>
      <c r="E14" s="224"/>
      <c r="F14" s="221"/>
      <c r="G14" s="238"/>
      <c r="H14" s="236"/>
      <c r="I14" s="237"/>
      <c r="J14" s="237"/>
      <c r="K14" s="237"/>
      <c r="L14" s="237"/>
      <c r="M14" s="236"/>
      <c r="N14" s="237"/>
      <c r="O14" s="237"/>
      <c r="P14" s="236"/>
      <c r="Q14" s="236"/>
      <c r="R14" s="236"/>
      <c r="S14" s="236"/>
      <c r="T14" s="234"/>
      <c r="U14" s="236"/>
      <c r="V14" s="38"/>
      <c r="W14" s="38"/>
      <c r="X14" s="157"/>
      <c r="Y14" s="86"/>
      <c r="Z14" s="86"/>
      <c r="AA14" s="86" t="str">
        <f t="shared" si="0"/>
        <v/>
      </c>
      <c r="AB14" s="133"/>
      <c r="AC14" s="133"/>
      <c r="AD14" s="133"/>
      <c r="AE14" s="133"/>
      <c r="AF14" s="39" t="str">
        <f>IFERROR(IF(AND(X13="Probabilidad",X14="Probabilidad"),(AF13-(+AF13*AA14)),IF(X14="Probabilidad",(Q13-(+Q13*AA14)),IF(X14="Impacto",AF13,""))),"")</f>
        <v/>
      </c>
      <c r="AG14" s="242"/>
      <c r="AH14" s="242"/>
      <c r="AI14" s="236"/>
      <c r="AJ14" s="85" t="str">
        <f>IFERROR(IF(AND(X13="Impacto",AA14="Impacto"),(AJ13-(+AJ13*AA14)),IF(X14="Impacto",(T13-(+T13*AA14)),IF(X14="Probabilidad",AJ13,""))),"")</f>
        <v/>
      </c>
      <c r="AK14" s="242"/>
      <c r="AL14" s="242"/>
      <c r="AM14" s="236"/>
      <c r="AN14" s="236"/>
      <c r="AO14" s="236"/>
      <c r="AP14" s="38"/>
      <c r="AQ14" s="38"/>
      <c r="AR14" s="44"/>
      <c r="AS14" s="38"/>
      <c r="AT14" s="38"/>
      <c r="AU14" s="38"/>
      <c r="AV14" s="237"/>
      <c r="AW14" s="237"/>
      <c r="AX14" s="268"/>
      <c r="AY14" s="90"/>
      <c r="BA14" s="198"/>
      <c r="BB14" s="198"/>
      <c r="BC14" s="198"/>
      <c r="BD14" s="196"/>
      <c r="BE14" s="196"/>
      <c r="BF14" s="196"/>
      <c r="BG14" s="196"/>
      <c r="BH14" s="196"/>
      <c r="BI14" s="196"/>
      <c r="BJ14" s="196"/>
      <c r="BK14" s="196"/>
      <c r="BL14" s="196"/>
      <c r="BM14" s="196"/>
      <c r="BN14" s="196"/>
      <c r="BO14" s="196"/>
      <c r="BP14" s="196"/>
      <c r="BQ14" s="196"/>
      <c r="BR14" s="196"/>
      <c r="BS14" s="196"/>
      <c r="BT14" s="196"/>
      <c r="BU14" s="196"/>
      <c r="BV14" s="196"/>
      <c r="BW14" s="196"/>
      <c r="BX14" s="196"/>
      <c r="BY14" s="196"/>
      <c r="BZ14" s="196"/>
      <c r="CA14" s="196"/>
      <c r="CB14" s="196"/>
      <c r="CC14" s="196"/>
      <c r="CD14" s="196"/>
      <c r="CE14" s="196"/>
      <c r="CF14" s="196"/>
      <c r="CG14" s="196"/>
      <c r="CH14" s="196"/>
      <c r="CI14" s="196"/>
      <c r="CJ14" s="196"/>
      <c r="CK14" s="196"/>
      <c r="CL14" s="196"/>
      <c r="FX14" s="27"/>
      <c r="GB14" s="26" t="s">
        <v>50</v>
      </c>
    </row>
    <row r="15" spans="1:192" s="92" customFormat="1" ht="13.5" customHeight="1" x14ac:dyDescent="0.3">
      <c r="A15" s="203">
        <v>2</v>
      </c>
      <c r="B15" s="203" t="s">
        <v>177</v>
      </c>
      <c r="C15" s="219" t="s">
        <v>841</v>
      </c>
      <c r="D15" s="219" t="s">
        <v>814</v>
      </c>
      <c r="E15" s="222" t="str">
        <f>IFERROR(VLOOKUP(C15,Tabla4[#All],2,0),"")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5" s="219" t="s">
        <v>29</v>
      </c>
      <c r="G15" s="238" t="s">
        <v>32</v>
      </c>
      <c r="H15" s="236" t="s">
        <v>72</v>
      </c>
      <c r="I15" s="237" t="s">
        <v>188</v>
      </c>
      <c r="J15" s="237" t="s">
        <v>189</v>
      </c>
      <c r="K15" s="237" t="s">
        <v>626</v>
      </c>
      <c r="L15" s="237" t="s">
        <v>193</v>
      </c>
      <c r="M15" s="236" t="s">
        <v>32</v>
      </c>
      <c r="N15" s="237" t="s">
        <v>163</v>
      </c>
      <c r="O15" s="237">
        <v>4</v>
      </c>
      <c r="P15" s="236" t="str">
        <f>IF(AND(O15&lt;=2),"Muy Baja",IF(AND(O15&gt;=3,O15&lt;=23),"Baja",IF(AND(O15&gt;=24,O15&lt;=499),"Media",IF(AND(O15&gt;=500,O15&lt;=4999),"Alta",IF(AND(O15&gt;=5000),"Muy Alta",FALSE)))))</f>
        <v>Baja</v>
      </c>
      <c r="Q15" s="236" t="str">
        <f>IF(AND(O15&lt;=2),"20%",IF(AND(O15&gt;=3,O15&lt;=23),"40%",IF(AND(O15&gt;=24,O15&lt;=499),"60%",IF(AND(O15&gt;=500,O15&lt;=4999),"80%",IF(AND(O15&gt;=5000),"100%",FALSE)))))</f>
        <v>40%</v>
      </c>
      <c r="R15" s="236" t="s">
        <v>44</v>
      </c>
      <c r="S15" s="236" t="str">
        <f>IF(AND(R15=$GB$4),"Leve",IF(AND(R15=$GB$5),"Menor",IF(AND(R15=$GB$6),"Moderado",IF(AND(R15=$GB$7),"mayor",IF(AND(R15=$GB$8),"Catastrófico",IF(AND(R15=$GB$10),"Leve",IF(AND(R15=$GB$11),"Menor",IF(AND(R15=$GB$12),"Moderado",IF(AND(R15=$GB$13),"Mayor",IF(AND(R15=$GB$14),"Catastrófico",FALSE))))))))))</f>
        <v>Catastrófico</v>
      </c>
      <c r="T15" s="234" t="str">
        <f>IF(AND(S15="Leve"),"20%",IF(AND(S15="Menor"),"40%",IF(AND(S15="Moderado"),"60%",IF(AND(S15="Mayor"),"80%",IF(AND(S15="Catastrófico"),"100%","")))))</f>
        <v>100%</v>
      </c>
      <c r="U15" s="236" t="str">
        <f>INDEX('MATRIZ DE CALOR '!$D$6:$H$10,MATCH(P15,'MATRIZ DE CALOR '!$C$6:$C$10,),MATCH(S15,'MATRIZ DE CALOR '!$D$5:$H$5,))</f>
        <v>Extremo</v>
      </c>
      <c r="V15" s="38">
        <v>1</v>
      </c>
      <c r="W15" s="38" t="s">
        <v>183</v>
      </c>
      <c r="X15" s="157" t="s">
        <v>55</v>
      </c>
      <c r="Y15" s="86" t="s">
        <v>53</v>
      </c>
      <c r="Z15" s="86" t="s">
        <v>57</v>
      </c>
      <c r="AA15" s="86" t="str">
        <f t="shared" si="0"/>
        <v>25%</v>
      </c>
      <c r="AB15" s="219" t="s">
        <v>790</v>
      </c>
      <c r="AC15" s="219" t="s">
        <v>548</v>
      </c>
      <c r="AD15" s="219" t="s">
        <v>796</v>
      </c>
      <c r="AE15" s="219" t="s">
        <v>785</v>
      </c>
      <c r="AF15" s="39" t="str">
        <f>IFERROR(IF(X15="Probabilidad",(Q15-(+Q15*AA15)),IF(X15="Impacto",Q15,"")),"")</f>
        <v>40%</v>
      </c>
      <c r="AG15" s="242">
        <f>LOOKUP(2,1/(AF15:AF20&lt;&gt;""),AF15:AF20)</f>
        <v>0.24</v>
      </c>
      <c r="AH15" s="242">
        <f>AG15*1</f>
        <v>0.24</v>
      </c>
      <c r="AI15" s="236" t="str">
        <f>IF(AND(AH15&lt;=20%),"Muy Baja",IF(AND(AH15&gt;=21%,AH15&lt;=40%),"Baja",IF(AND(AH15&gt;=41%,AH15&lt;=60%),"Media",IF(AND(AH15&gt;=61%,AH15&lt;=80%),"Alta",IF(AND(AH15&gt;=81%,AH15&gt;=100%),"Muy Alta",FALSE)))))</f>
        <v>Baja</v>
      </c>
      <c r="AJ15" s="85">
        <f>IFERROR(IF(X15="Impacto",(T15-(+T15*AA15)),IF(X15="Probabilidad",T15,"")),"")</f>
        <v>0.75</v>
      </c>
      <c r="AK15" s="242">
        <f>LOOKUP(2,1/(AJ15:AJ20&lt;&gt;""),AJ15:AJ20)</f>
        <v>0.75</v>
      </c>
      <c r="AL15" s="242">
        <f>AK15*1</f>
        <v>0.75</v>
      </c>
      <c r="AM15" s="236" t="str">
        <f>CHOOSE((AL15&gt;=0%)+(AL15&gt;=21%)+(AL15&gt;=41%)+(AL15&gt;=61%)+(AL15&gt;=81%),"Leve","Menor","Moderado","Mayor","Catastrófico")</f>
        <v>Mayor</v>
      </c>
      <c r="AN15" s="236" t="str">
        <f>INDEX('MATRIZ DE CALOR '!$D$6:$H$10,MATCH(AI15,'MATRIZ DE CALOR '!$C$6:$C$10,),MATCH(AM15,'MATRIZ DE CALOR '!$D$5:$H$5,))</f>
        <v>Alto</v>
      </c>
      <c r="AO15" s="236" t="s">
        <v>67</v>
      </c>
      <c r="AP15" s="38"/>
      <c r="AQ15" s="38"/>
      <c r="AR15" s="44"/>
      <c r="AS15" s="45"/>
      <c r="AT15" s="38"/>
      <c r="AU15" s="38"/>
      <c r="AV15" s="237" t="s">
        <v>627</v>
      </c>
      <c r="AW15" s="237" t="s">
        <v>159</v>
      </c>
      <c r="AX15" s="283" t="s">
        <v>658</v>
      </c>
      <c r="AY15" s="88"/>
      <c r="BA15" s="198"/>
      <c r="BB15" s="198"/>
      <c r="BC15" s="198"/>
      <c r="BD15" s="196"/>
      <c r="BE15" s="196"/>
      <c r="BF15" s="196"/>
      <c r="BG15" s="196"/>
      <c r="BH15" s="196"/>
      <c r="BI15" s="196"/>
      <c r="BJ15" s="196"/>
      <c r="BK15" s="196"/>
      <c r="BL15" s="196"/>
      <c r="BM15" s="196"/>
      <c r="BN15" s="196"/>
      <c r="BO15" s="196"/>
      <c r="BP15" s="196"/>
      <c r="BQ15" s="196"/>
      <c r="BR15" s="196"/>
      <c r="BS15" s="196"/>
      <c r="BT15" s="196"/>
      <c r="BU15" s="196"/>
      <c r="BV15" s="196"/>
      <c r="BW15" s="196"/>
      <c r="BX15" s="196"/>
      <c r="BY15" s="196"/>
      <c r="BZ15" s="196"/>
      <c r="CA15" s="196"/>
      <c r="CB15" s="196"/>
      <c r="CC15" s="196"/>
      <c r="CD15" s="196"/>
      <c r="CE15" s="196"/>
      <c r="CF15" s="196"/>
      <c r="CG15" s="196"/>
      <c r="CH15" s="196"/>
      <c r="CI15" s="196"/>
      <c r="CJ15" s="196"/>
      <c r="CK15" s="196"/>
      <c r="CL15" s="196"/>
      <c r="FX15" s="27"/>
      <c r="GB15" s="36"/>
    </row>
    <row r="16" spans="1:192" s="92" customFormat="1" ht="13.5" customHeight="1" x14ac:dyDescent="0.3">
      <c r="A16" s="204"/>
      <c r="B16" s="204"/>
      <c r="C16" s="220"/>
      <c r="D16" s="220"/>
      <c r="E16" s="223"/>
      <c r="F16" s="220"/>
      <c r="G16" s="238"/>
      <c r="H16" s="236"/>
      <c r="I16" s="237"/>
      <c r="J16" s="237"/>
      <c r="K16" s="237"/>
      <c r="L16" s="237"/>
      <c r="M16" s="236"/>
      <c r="N16" s="237"/>
      <c r="O16" s="237"/>
      <c r="P16" s="236"/>
      <c r="Q16" s="236"/>
      <c r="R16" s="236"/>
      <c r="S16" s="236"/>
      <c r="T16" s="234"/>
      <c r="U16" s="236"/>
      <c r="V16" s="38">
        <v>2</v>
      </c>
      <c r="W16" s="38" t="s">
        <v>725</v>
      </c>
      <c r="X16" s="157" t="s">
        <v>54</v>
      </c>
      <c r="Y16" s="86" t="s">
        <v>51</v>
      </c>
      <c r="Z16" s="86" t="s">
        <v>57</v>
      </c>
      <c r="AA16" s="86" t="str">
        <f t="shared" si="0"/>
        <v>40%</v>
      </c>
      <c r="AB16" s="220"/>
      <c r="AC16" s="220"/>
      <c r="AD16" s="220"/>
      <c r="AE16" s="220"/>
      <c r="AF16" s="39">
        <f>IFERROR(IF(AND(X15="Probabilidad",X16="Probabilidad"),(AF15-(+AF15*AA16)),IF(X16="Probabilidad",(Q15-(+Q15*AA16)),IF(X16="Impacto",AF15,""))),"")</f>
        <v>0.24</v>
      </c>
      <c r="AG16" s="242"/>
      <c r="AH16" s="242"/>
      <c r="AI16" s="236"/>
      <c r="AJ16" s="85">
        <f>IFERROR(IF(AND(X15="Impacto",AA16="Impacto"),(AJ15-(+AJ15*AA16)),IF(X16="Impacto",(T15-(+T15*AA16)),IF(X16="Probabilidad",AJ15,""))),"")</f>
        <v>0.75</v>
      </c>
      <c r="AK16" s="242"/>
      <c r="AL16" s="242"/>
      <c r="AM16" s="236"/>
      <c r="AN16" s="236"/>
      <c r="AO16" s="236"/>
      <c r="AP16" s="38"/>
      <c r="AQ16" s="38"/>
      <c r="AR16" s="44"/>
      <c r="AS16" s="38"/>
      <c r="AT16" s="38"/>
      <c r="AU16" s="38"/>
      <c r="AV16" s="237"/>
      <c r="AW16" s="237"/>
      <c r="AX16" s="283"/>
      <c r="AY16" s="89"/>
      <c r="BA16" s="198"/>
      <c r="BB16" s="198"/>
      <c r="BC16" s="198"/>
      <c r="BD16" s="196"/>
      <c r="BE16" s="196"/>
      <c r="BF16" s="196"/>
      <c r="BG16" s="196"/>
      <c r="BH16" s="196"/>
      <c r="BI16" s="196"/>
      <c r="BJ16" s="196"/>
      <c r="BK16" s="196"/>
      <c r="BL16" s="196"/>
      <c r="BM16" s="196"/>
      <c r="BN16" s="196"/>
      <c r="BO16" s="196"/>
      <c r="BP16" s="196"/>
      <c r="BQ16" s="196"/>
      <c r="BR16" s="196"/>
      <c r="BS16" s="196"/>
      <c r="BT16" s="196"/>
      <c r="BU16" s="196"/>
      <c r="BV16" s="196"/>
      <c r="BW16" s="196"/>
      <c r="BX16" s="196"/>
      <c r="BY16" s="196"/>
      <c r="BZ16" s="196"/>
      <c r="CA16" s="196"/>
      <c r="CB16" s="196"/>
      <c r="CC16" s="196"/>
      <c r="CD16" s="196"/>
      <c r="CE16" s="196"/>
      <c r="CF16" s="196"/>
      <c r="CG16" s="196"/>
      <c r="CH16" s="196"/>
      <c r="CI16" s="196"/>
      <c r="CJ16" s="196"/>
      <c r="CK16" s="196"/>
      <c r="CL16" s="196"/>
      <c r="FX16" s="27"/>
    </row>
    <row r="17" spans="1:184" s="92" customFormat="1" ht="13.5" customHeight="1" x14ac:dyDescent="0.3">
      <c r="A17" s="204"/>
      <c r="B17" s="204"/>
      <c r="C17" s="220"/>
      <c r="D17" s="220"/>
      <c r="E17" s="223"/>
      <c r="F17" s="220"/>
      <c r="G17" s="238"/>
      <c r="H17" s="236"/>
      <c r="I17" s="237"/>
      <c r="J17" s="237"/>
      <c r="K17" s="237"/>
      <c r="L17" s="237"/>
      <c r="M17" s="236"/>
      <c r="N17" s="237"/>
      <c r="O17" s="237"/>
      <c r="P17" s="236"/>
      <c r="Q17" s="236"/>
      <c r="R17" s="236"/>
      <c r="S17" s="236"/>
      <c r="T17" s="234"/>
      <c r="U17" s="236"/>
      <c r="V17" s="38">
        <v>3</v>
      </c>
      <c r="W17" s="38" t="s">
        <v>184</v>
      </c>
      <c r="X17" s="157"/>
      <c r="Y17" s="86"/>
      <c r="Z17" s="86"/>
      <c r="AA17" s="86"/>
      <c r="AB17" s="220"/>
      <c r="AC17" s="220"/>
      <c r="AD17" s="220"/>
      <c r="AE17" s="220"/>
      <c r="AF17" s="39" t="str">
        <f>IFERROR(IF(AND(X16="Probabilidad",X17="Probabilidad"),(AF16-(+AF16*AA17)),IF(X17="Probabilidad",(Q16-(+Q16*AA17)),IF(X17="Impacto",AF16,""))),"")</f>
        <v/>
      </c>
      <c r="AG17" s="242"/>
      <c r="AH17" s="242"/>
      <c r="AI17" s="236"/>
      <c r="AJ17" s="85" t="str">
        <f>IFERROR(IF(AND(X16="Impacto",AA17="Impacto"),(AJ16-(+AJ16*AA17)),IF(X17="Impacto",(T16-(+T16*AA17)),IF(X17="Probabilidad",AJ16,""))),"")</f>
        <v/>
      </c>
      <c r="AK17" s="242"/>
      <c r="AL17" s="242"/>
      <c r="AM17" s="236"/>
      <c r="AN17" s="236"/>
      <c r="AO17" s="236"/>
      <c r="AP17" s="38"/>
      <c r="AQ17" s="38"/>
      <c r="AR17" s="44"/>
      <c r="AS17" s="38"/>
      <c r="AT17" s="38"/>
      <c r="AU17" s="38"/>
      <c r="AV17" s="237"/>
      <c r="AW17" s="237"/>
      <c r="AX17" s="283"/>
      <c r="AY17" s="89"/>
      <c r="BA17" s="198"/>
      <c r="BB17" s="198"/>
      <c r="BC17" s="198"/>
      <c r="BD17" s="196"/>
      <c r="BE17" s="196"/>
      <c r="BF17" s="196"/>
      <c r="BG17" s="196"/>
      <c r="BH17" s="196"/>
      <c r="BI17" s="196"/>
      <c r="BJ17" s="196"/>
      <c r="BK17" s="196"/>
      <c r="BL17" s="196"/>
      <c r="BM17" s="196"/>
      <c r="BN17" s="196"/>
      <c r="BO17" s="196"/>
      <c r="BP17" s="196"/>
      <c r="BQ17" s="196"/>
      <c r="BR17" s="196"/>
      <c r="BS17" s="196"/>
      <c r="BT17" s="196"/>
      <c r="BU17" s="196"/>
      <c r="BV17" s="196"/>
      <c r="BW17" s="196"/>
      <c r="BX17" s="196"/>
      <c r="BY17" s="196"/>
      <c r="BZ17" s="196"/>
      <c r="CA17" s="196"/>
      <c r="CB17" s="196"/>
      <c r="CC17" s="196"/>
      <c r="CD17" s="196"/>
      <c r="CE17" s="196"/>
      <c r="CF17" s="196"/>
      <c r="CG17" s="196"/>
      <c r="CH17" s="196"/>
      <c r="CI17" s="196"/>
      <c r="CJ17" s="196"/>
      <c r="CK17" s="196"/>
      <c r="CL17" s="196"/>
      <c r="FX17" s="27"/>
    </row>
    <row r="18" spans="1:184" s="92" customFormat="1" ht="13.5" customHeight="1" x14ac:dyDescent="0.3">
      <c r="A18" s="204"/>
      <c r="B18" s="204"/>
      <c r="C18" s="220"/>
      <c r="D18" s="220"/>
      <c r="E18" s="223"/>
      <c r="F18" s="220"/>
      <c r="G18" s="238"/>
      <c r="H18" s="236"/>
      <c r="I18" s="237"/>
      <c r="J18" s="237"/>
      <c r="K18" s="237"/>
      <c r="L18" s="237"/>
      <c r="M18" s="236"/>
      <c r="N18" s="237"/>
      <c r="O18" s="237"/>
      <c r="P18" s="236"/>
      <c r="Q18" s="236"/>
      <c r="R18" s="236"/>
      <c r="S18" s="236"/>
      <c r="T18" s="234"/>
      <c r="U18" s="236"/>
      <c r="V18" s="38"/>
      <c r="W18" s="38"/>
      <c r="X18" s="157"/>
      <c r="Y18" s="86"/>
      <c r="Z18" s="86"/>
      <c r="AA18" s="86"/>
      <c r="AB18" s="220"/>
      <c r="AC18" s="220"/>
      <c r="AD18" s="220"/>
      <c r="AE18" s="220"/>
      <c r="AF18" s="39" t="str">
        <f>IFERROR(IF(AND(X17="Probabilidad",X18="Probabilidad"),(AF17-(+AF17*AA18)),IF(X18="Probabilidad",(Q17-(+Q17*AA18)),IF(X18="Impacto",AF17,""))),"")</f>
        <v/>
      </c>
      <c r="AG18" s="242"/>
      <c r="AH18" s="242"/>
      <c r="AI18" s="236"/>
      <c r="AJ18" s="85" t="str">
        <f>IFERROR(IF(AND(X17="Impacto",AA18="Impacto"),(AJ17-(+AJ17*AA18)),IF(X18="Impacto",(T17-(+T17*AA18)),IF(X18="Probabilidad",AJ17,""))),"")</f>
        <v/>
      </c>
      <c r="AK18" s="242"/>
      <c r="AL18" s="242"/>
      <c r="AM18" s="236"/>
      <c r="AN18" s="236"/>
      <c r="AO18" s="236"/>
      <c r="AP18" s="38"/>
      <c r="AQ18" s="38"/>
      <c r="AR18" s="44"/>
      <c r="AS18" s="38"/>
      <c r="AT18" s="38"/>
      <c r="AU18" s="38"/>
      <c r="AV18" s="237"/>
      <c r="AW18" s="237"/>
      <c r="AX18" s="283"/>
      <c r="AY18" s="89"/>
      <c r="BA18" s="198"/>
      <c r="BB18" s="198"/>
      <c r="BC18" s="198"/>
      <c r="BD18" s="196"/>
      <c r="BE18" s="196"/>
      <c r="BF18" s="196"/>
      <c r="BG18" s="196"/>
      <c r="BH18" s="196"/>
      <c r="BI18" s="196"/>
      <c r="BJ18" s="196"/>
      <c r="BK18" s="196"/>
      <c r="BL18" s="196"/>
      <c r="BM18" s="196"/>
      <c r="BN18" s="196"/>
      <c r="BO18" s="196"/>
      <c r="BP18" s="196"/>
      <c r="BQ18" s="196"/>
      <c r="BR18" s="196"/>
      <c r="BS18" s="196"/>
      <c r="BT18" s="196"/>
      <c r="BU18" s="196"/>
      <c r="BV18" s="196"/>
      <c r="BW18" s="196"/>
      <c r="BX18" s="196"/>
      <c r="BY18" s="196"/>
      <c r="BZ18" s="196"/>
      <c r="CA18" s="196"/>
      <c r="CB18" s="196"/>
      <c r="CC18" s="196"/>
      <c r="CD18" s="196"/>
      <c r="CE18" s="196"/>
      <c r="CF18" s="196"/>
      <c r="CG18" s="196"/>
      <c r="CH18" s="196"/>
      <c r="CI18" s="196"/>
      <c r="CJ18" s="196"/>
      <c r="CK18" s="196"/>
      <c r="CL18" s="196"/>
      <c r="FX18" s="27"/>
    </row>
    <row r="19" spans="1:184" s="92" customFormat="1" ht="13.5" customHeight="1" x14ac:dyDescent="0.3">
      <c r="A19" s="204"/>
      <c r="B19" s="204"/>
      <c r="C19" s="220"/>
      <c r="D19" s="220"/>
      <c r="E19" s="223"/>
      <c r="F19" s="220"/>
      <c r="G19" s="238"/>
      <c r="H19" s="236"/>
      <c r="I19" s="237"/>
      <c r="J19" s="237"/>
      <c r="K19" s="237"/>
      <c r="L19" s="237"/>
      <c r="M19" s="236"/>
      <c r="N19" s="237"/>
      <c r="O19" s="237"/>
      <c r="P19" s="236"/>
      <c r="Q19" s="236"/>
      <c r="R19" s="236"/>
      <c r="S19" s="236"/>
      <c r="T19" s="234"/>
      <c r="U19" s="236"/>
      <c r="V19" s="38"/>
      <c r="W19" s="38"/>
      <c r="X19" s="157"/>
      <c r="Y19" s="86"/>
      <c r="Z19" s="86"/>
      <c r="AA19" s="86" t="str">
        <f>IF(AND(Y19=$GD$2,Z19=$GE$2),"50%",IF(AND(Y19=$GD$2,Z19=$GE$3),"40%",IF(AND(Y19=$GD$3,Z19=$GE$2),"40%",IF(AND(Y19=$GD$3,Z19=$GE$3),"30%",IF(AND(Y19=$GD$4,Z19=$GE$2),"35%",IF(AND(Y19=$GD$4,Z19=$GE$3),"25%",""))))))</f>
        <v/>
      </c>
      <c r="AB19" s="220"/>
      <c r="AC19" s="220"/>
      <c r="AD19" s="220"/>
      <c r="AE19" s="220"/>
      <c r="AF19" s="39" t="str">
        <f>IFERROR(IF(AND(X18="Probabilidad",X19="Probabilidad"),(AF18-(+AF18*AA19)),IF(X19="Probabilidad",(Q18-(+Q18*AA19)),IF(X19="Impacto",AF18,""))),"")</f>
        <v/>
      </c>
      <c r="AG19" s="242"/>
      <c r="AH19" s="242"/>
      <c r="AI19" s="236"/>
      <c r="AJ19" s="85" t="str">
        <f>IFERROR(IF(AND(X18="Impacto",AA19="Impacto"),(AJ18-(+AJ18*AA19)),IF(X19="Impacto",(T18-(+T18*AA19)),IF(X19="Probabilidad",AJ18,""))),"")</f>
        <v/>
      </c>
      <c r="AK19" s="242"/>
      <c r="AL19" s="242"/>
      <c r="AM19" s="236"/>
      <c r="AN19" s="236"/>
      <c r="AO19" s="236"/>
      <c r="AP19" s="38"/>
      <c r="AQ19" s="38"/>
      <c r="AR19" s="44"/>
      <c r="AS19" s="38"/>
      <c r="AT19" s="38"/>
      <c r="AU19" s="38"/>
      <c r="AV19" s="237"/>
      <c r="AW19" s="237"/>
      <c r="AX19" s="283"/>
      <c r="AY19" s="89"/>
      <c r="BA19" s="198"/>
      <c r="BB19" s="198"/>
      <c r="BC19" s="198"/>
      <c r="BD19" s="196"/>
      <c r="BE19" s="196"/>
      <c r="BF19" s="196"/>
      <c r="BG19" s="196"/>
      <c r="BH19" s="196"/>
      <c r="BI19" s="196"/>
      <c r="BJ19" s="196"/>
      <c r="BK19" s="196"/>
      <c r="BL19" s="196"/>
      <c r="BM19" s="196"/>
      <c r="BN19" s="196"/>
      <c r="BO19" s="196"/>
      <c r="BP19" s="196"/>
      <c r="BQ19" s="196"/>
      <c r="BR19" s="196"/>
      <c r="BS19" s="196"/>
      <c r="BT19" s="196"/>
      <c r="BU19" s="196"/>
      <c r="BV19" s="196"/>
      <c r="BW19" s="196"/>
      <c r="BX19" s="196"/>
      <c r="BY19" s="196"/>
      <c r="BZ19" s="196"/>
      <c r="CA19" s="196"/>
      <c r="CB19" s="196"/>
      <c r="CC19" s="196"/>
      <c r="CD19" s="196"/>
      <c r="CE19" s="196"/>
      <c r="CF19" s="196"/>
      <c r="CG19" s="196"/>
      <c r="CH19" s="196"/>
      <c r="CI19" s="196"/>
      <c r="CJ19" s="196"/>
      <c r="CK19" s="196"/>
      <c r="CL19" s="196"/>
      <c r="FX19" s="27"/>
    </row>
    <row r="20" spans="1:184" s="92" customFormat="1" ht="13.5" customHeight="1" x14ac:dyDescent="0.3">
      <c r="A20" s="205"/>
      <c r="B20" s="205"/>
      <c r="C20" s="221"/>
      <c r="D20" s="221"/>
      <c r="E20" s="224"/>
      <c r="F20" s="221"/>
      <c r="G20" s="238"/>
      <c r="H20" s="236"/>
      <c r="I20" s="237"/>
      <c r="J20" s="237"/>
      <c r="K20" s="237"/>
      <c r="L20" s="237"/>
      <c r="M20" s="236"/>
      <c r="N20" s="237"/>
      <c r="O20" s="237"/>
      <c r="P20" s="236"/>
      <c r="Q20" s="236"/>
      <c r="R20" s="236"/>
      <c r="S20" s="236"/>
      <c r="T20" s="234"/>
      <c r="U20" s="236"/>
      <c r="V20" s="38"/>
      <c r="W20" s="38"/>
      <c r="X20" s="157"/>
      <c r="Y20" s="86"/>
      <c r="Z20" s="86"/>
      <c r="AA20" s="86" t="str">
        <f>IF(AND(Y20=$GD$2,Z20=$GE$2),"50%",IF(AND(Y20=$GD$2,Z20=$GE$3),"40%",IF(AND(Y20=$GD$3,Z20=$GE$2),"40%",IF(AND(Y20=$GD$3,Z20=$GE$3),"30%",IF(AND(Y20=$GD$4,Z20=$GE$2),"35%",IF(AND(Y20=$GD$4,Z20=$GE$3),"25%",""))))))</f>
        <v/>
      </c>
      <c r="AB20" s="221"/>
      <c r="AC20" s="221"/>
      <c r="AD20" s="221"/>
      <c r="AE20" s="221"/>
      <c r="AF20" s="39" t="str">
        <f>IFERROR(IF(AND(X19="Probabilidad",X20="Probabilidad"),(AF19-(+AF19*AA20)),IF(X20="Probabilidad",(Q19-(+Q19*AA20)),IF(X20="Impacto",AF19,""))),"")</f>
        <v/>
      </c>
      <c r="AG20" s="242"/>
      <c r="AH20" s="242"/>
      <c r="AI20" s="236"/>
      <c r="AJ20" s="85" t="str">
        <f>IFERROR(IF(AND(X19="Impacto",AA20="Impacto"),(AJ19-(+AJ19*AA20)),IF(X20="Impacto",(T19-(+T19*AA20)),IF(X20="Probabilidad",AJ19,""))),"")</f>
        <v/>
      </c>
      <c r="AK20" s="242"/>
      <c r="AL20" s="242"/>
      <c r="AM20" s="236"/>
      <c r="AN20" s="236"/>
      <c r="AO20" s="236"/>
      <c r="AP20" s="38"/>
      <c r="AQ20" s="38"/>
      <c r="AR20" s="44"/>
      <c r="AS20" s="38"/>
      <c r="AT20" s="38"/>
      <c r="AU20" s="38"/>
      <c r="AV20" s="237"/>
      <c r="AW20" s="237"/>
      <c r="AX20" s="283"/>
      <c r="AY20" s="89"/>
      <c r="BA20" s="198"/>
      <c r="BB20" s="198"/>
      <c r="BC20" s="198"/>
      <c r="BD20" s="196"/>
      <c r="BE20" s="196"/>
      <c r="BF20" s="196"/>
      <c r="BG20" s="196"/>
      <c r="BH20" s="196"/>
      <c r="BI20" s="196"/>
      <c r="BJ20" s="196"/>
      <c r="BK20" s="196"/>
      <c r="BL20" s="196"/>
      <c r="BM20" s="196"/>
      <c r="BN20" s="196"/>
      <c r="BO20" s="196"/>
      <c r="BP20" s="196"/>
      <c r="BQ20" s="196"/>
      <c r="BR20" s="196"/>
      <c r="BS20" s="196"/>
      <c r="BT20" s="196"/>
      <c r="BU20" s="196"/>
      <c r="BV20" s="196"/>
      <c r="BW20" s="196"/>
      <c r="BX20" s="196"/>
      <c r="BY20" s="196"/>
      <c r="BZ20" s="196"/>
      <c r="CA20" s="196"/>
      <c r="CB20" s="196"/>
      <c r="CC20" s="196"/>
      <c r="CD20" s="196"/>
      <c r="CE20" s="196"/>
      <c r="CF20" s="196"/>
      <c r="CG20" s="196"/>
      <c r="CH20" s="196"/>
      <c r="CI20" s="196"/>
      <c r="CJ20" s="196"/>
      <c r="CK20" s="196"/>
      <c r="CL20" s="196"/>
      <c r="FX20" s="27"/>
      <c r="GB20" s="37"/>
    </row>
    <row r="21" spans="1:184" s="92" customFormat="1" ht="13.5" customHeight="1" x14ac:dyDescent="0.3">
      <c r="A21" s="203">
        <v>3</v>
      </c>
      <c r="B21" s="203" t="s">
        <v>177</v>
      </c>
      <c r="C21" s="219" t="s">
        <v>841</v>
      </c>
      <c r="D21" s="219" t="s">
        <v>814</v>
      </c>
      <c r="E21" s="222" t="str">
        <f>IFERROR(VLOOKUP(C21,Tabla4[#All],2,0),"")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21" s="219" t="s">
        <v>29</v>
      </c>
      <c r="G21" s="238" t="s">
        <v>32</v>
      </c>
      <c r="H21" s="236" t="s">
        <v>70</v>
      </c>
      <c r="I21" s="237" t="s">
        <v>190</v>
      </c>
      <c r="J21" s="237" t="s">
        <v>191</v>
      </c>
      <c r="K21" s="237" t="s">
        <v>628</v>
      </c>
      <c r="L21" s="237" t="s">
        <v>194</v>
      </c>
      <c r="M21" s="236" t="s">
        <v>32</v>
      </c>
      <c r="N21" s="237" t="s">
        <v>163</v>
      </c>
      <c r="O21" s="237">
        <v>1</v>
      </c>
      <c r="P21" s="236" t="str">
        <f>IF(AND(O21&lt;=2),"Muy Baja",IF(AND(O21&gt;=3,O21&lt;=23),"Baja",IF(AND(O21&gt;=24,O21&lt;=499),"Media",IF(AND(O21&gt;=500,O21&lt;=4999),"Alta",IF(AND(O21&gt;=5000),"Muy Alta",FALSE)))))</f>
        <v>Muy Baja</v>
      </c>
      <c r="Q21" s="236" t="str">
        <f>IF(AND(O21&lt;=2),"20%",IF(AND(O21&gt;=3,O21&lt;=23),"40%",IF(AND(O21&gt;=24,O21&lt;=499),"60%",IF(AND(O21&gt;=500,O21&lt;=4999),"80%",IF(AND(O21&gt;=5000),"100%",FALSE)))))</f>
        <v>20%</v>
      </c>
      <c r="R21" s="236" t="s">
        <v>48</v>
      </c>
      <c r="S21" s="236" t="str">
        <f>IF(AND(R21=$GB$4),"Leve",IF(AND(R21=$GB$5),"Menor",IF(AND(R21=$GB$6),"Moderado",IF(AND(R21=$GB$7),"mayor",IF(AND(R21=$GB$8),"Catastrófico",IF(AND(R21=$GB$10),"Leve",IF(AND(R21=$GB$11),"Menor",IF(AND(R21=$GB$12),"Moderado",IF(AND(R21=$GB$13),"Mayor",IF(AND(R21=$GB$14),"Catastrófico",FALSE))))))))))</f>
        <v>Moderado</v>
      </c>
      <c r="T21" s="234" t="str">
        <f>IF(AND(S21="Leve"),"20%",IF(AND(S21="Menor"),"40%",IF(AND(S21="Moderado"),"60%",IF(AND(S21="Mayor"),"80%",IF(AND(S21="Catastrófico"),"100%","")))))</f>
        <v>60%</v>
      </c>
      <c r="U21" s="236" t="str">
        <f>INDEX('MATRIZ DE CALOR '!$D$6:$H$10,MATCH(P21,'MATRIZ DE CALOR '!$C$6:$C$10,),MATCH(S21,'MATRIZ DE CALOR '!$D$5:$H$5,))</f>
        <v>Moderado</v>
      </c>
      <c r="V21" s="38">
        <v>1</v>
      </c>
      <c r="W21" s="38" t="s">
        <v>710</v>
      </c>
      <c r="X21" s="157" t="s">
        <v>54</v>
      </c>
      <c r="Y21" s="86" t="s">
        <v>51</v>
      </c>
      <c r="Z21" s="86" t="s">
        <v>57</v>
      </c>
      <c r="AA21" s="86" t="str">
        <f t="shared" ref="AA21:AA63" si="1">IF(AND(Y21=$GD$2,Z21=$GE$2),"50%",IF(AND(Y21=$GD$2,Z21=$GE$3),"40%",IF(AND(Y21=$GD$3,Z21=$GE$2),"40%",IF(AND(Y21=$GD$3,Z21=$GE$3),"30%",IF(AND(Y21=$GD$4,Z21=$GE$2),"35%",IF(AND(Y21=$GD$4,Z21=$GE$3),"25%",""))))))</f>
        <v>40%</v>
      </c>
      <c r="AB21" s="219" t="s">
        <v>790</v>
      </c>
      <c r="AC21" s="219" t="s">
        <v>852</v>
      </c>
      <c r="AD21" s="219" t="s">
        <v>796</v>
      </c>
      <c r="AE21" s="219" t="s">
        <v>789</v>
      </c>
      <c r="AF21" s="39">
        <f>IFERROR(IF(X21="Probabilidad",(Q21-(+Q21*AA21)),IF(X21="Impacto",Q21,"")),"")</f>
        <v>0.12</v>
      </c>
      <c r="AG21" s="242">
        <f>LOOKUP(2,1/(AF21:AF26&lt;&gt;""),AF21:AF26)</f>
        <v>4.3199999999999995E-2</v>
      </c>
      <c r="AH21" s="242">
        <f>AG21*1</f>
        <v>4.3199999999999995E-2</v>
      </c>
      <c r="AI21" s="236" t="str">
        <f>IF(AND(AH21&lt;=20%),"Muy Baja",IF(AND(AH21&gt;=21%,AH21&lt;=40%),"Baja",IF(AND(AH21&gt;=41%,AH21&lt;=60%),"Media",IF(AND(AH21&gt;=61%,AH21&lt;=80%),"Alta",IF(AND(AH21&gt;=81%,AH21&gt;=100%),"Muy Alta",FALSE)))))</f>
        <v>Muy Baja</v>
      </c>
      <c r="AJ21" s="85" t="str">
        <f>IFERROR(IF(X21="Impacto",(T21-(+T21*AA21)),IF(X21="Probabilidad",T21,"")),"")</f>
        <v>60%</v>
      </c>
      <c r="AK21" s="242" t="str">
        <f>LOOKUP(2,1/(AJ21:AJ26&lt;&gt;""),AJ21:AJ26)</f>
        <v>60%</v>
      </c>
      <c r="AL21" s="242">
        <f>AK21*1</f>
        <v>0.6</v>
      </c>
      <c r="AM21" s="236" t="str">
        <f>CHOOSE((AL21&gt;=0%)+(AL21&gt;=21%)+(AL21&gt;=41%)+(AL21&gt;=61%)+(AL21&gt;=81%),"Leve","Menor","Moderado","Mayor","Catastrófico")</f>
        <v>Moderado</v>
      </c>
      <c r="AN21" s="236" t="str">
        <f>INDEX('MATRIZ DE CALOR '!$D$6:$H$10,MATCH(AI21,'MATRIZ DE CALOR '!$C$6:$C$10,),MATCH(AM21,'MATRIZ DE CALOR '!$D$5:$H$5,))</f>
        <v>Moderado</v>
      </c>
      <c r="AO21" s="236" t="s">
        <v>67</v>
      </c>
      <c r="AP21" s="38"/>
      <c r="AQ21" s="38"/>
      <c r="AR21" s="44"/>
      <c r="AS21" s="38"/>
      <c r="AT21" s="38"/>
      <c r="AU21" s="38"/>
      <c r="AV21" s="288" t="s">
        <v>629</v>
      </c>
      <c r="AW21" s="237" t="s">
        <v>159</v>
      </c>
      <c r="AX21" s="203" t="s">
        <v>672</v>
      </c>
      <c r="AY21" s="88"/>
      <c r="BA21" s="198"/>
      <c r="BB21" s="198"/>
      <c r="BC21" s="198"/>
      <c r="BD21" s="196"/>
      <c r="BE21" s="196"/>
      <c r="BF21" s="196"/>
      <c r="BG21" s="196"/>
      <c r="BH21" s="196"/>
      <c r="BI21" s="196"/>
      <c r="BJ21" s="196"/>
      <c r="BK21" s="196"/>
      <c r="BL21" s="196"/>
      <c r="BM21" s="196"/>
      <c r="BN21" s="196"/>
      <c r="BO21" s="196"/>
      <c r="BP21" s="196"/>
      <c r="BQ21" s="196"/>
      <c r="BR21" s="196"/>
      <c r="BS21" s="196"/>
      <c r="BT21" s="196"/>
      <c r="BU21" s="196"/>
      <c r="BV21" s="196"/>
      <c r="BW21" s="196"/>
      <c r="BX21" s="196"/>
      <c r="BY21" s="196"/>
      <c r="BZ21" s="196"/>
      <c r="CA21" s="196"/>
      <c r="CB21" s="196"/>
      <c r="CC21" s="196"/>
      <c r="CD21" s="196"/>
      <c r="CE21" s="196"/>
      <c r="CF21" s="196"/>
      <c r="CG21" s="196"/>
      <c r="CH21" s="196"/>
      <c r="CI21" s="196"/>
      <c r="CJ21" s="196"/>
      <c r="CK21" s="196"/>
      <c r="CL21" s="196"/>
      <c r="FX21" s="27"/>
      <c r="GB21" s="36"/>
    </row>
    <row r="22" spans="1:184" s="92" customFormat="1" ht="13.5" customHeight="1" x14ac:dyDescent="0.3">
      <c r="A22" s="204"/>
      <c r="B22" s="204"/>
      <c r="C22" s="220"/>
      <c r="D22" s="220"/>
      <c r="E22" s="223"/>
      <c r="F22" s="220"/>
      <c r="G22" s="238"/>
      <c r="H22" s="236"/>
      <c r="I22" s="237"/>
      <c r="J22" s="237"/>
      <c r="K22" s="237"/>
      <c r="L22" s="237"/>
      <c r="M22" s="236"/>
      <c r="N22" s="237"/>
      <c r="O22" s="237"/>
      <c r="P22" s="236"/>
      <c r="Q22" s="236"/>
      <c r="R22" s="236"/>
      <c r="S22" s="236"/>
      <c r="T22" s="234"/>
      <c r="U22" s="236"/>
      <c r="V22" s="38">
        <v>2</v>
      </c>
      <c r="W22" s="38" t="s">
        <v>711</v>
      </c>
      <c r="X22" s="157" t="s">
        <v>54</v>
      </c>
      <c r="Y22" s="86" t="s">
        <v>51</v>
      </c>
      <c r="Z22" s="86" t="s">
        <v>57</v>
      </c>
      <c r="AA22" s="86" t="str">
        <f t="shared" si="1"/>
        <v>40%</v>
      </c>
      <c r="AB22" s="220"/>
      <c r="AC22" s="220"/>
      <c r="AD22" s="220"/>
      <c r="AE22" s="220"/>
      <c r="AF22" s="39">
        <f>IFERROR(IF(AND(X21="Probabilidad",X22="Probabilidad"),(AF21-(+AF21*AA22)),IF(X22="Probabilidad",(Q21-(+Q21*AA22)),IF(X22="Impacto",AF21,""))),"")</f>
        <v>7.1999999999999995E-2</v>
      </c>
      <c r="AG22" s="242"/>
      <c r="AH22" s="242"/>
      <c r="AI22" s="236"/>
      <c r="AJ22" s="85" t="str">
        <f>IFERROR(IF(AND(X21="Impacto",AA22="Impacto"),(AJ21-(+AJ21*AA22)),IF(X22="Impacto",(T21-(+T21*AA22)),IF(X22="Probabilidad",AJ21,""))),"")</f>
        <v>60%</v>
      </c>
      <c r="AK22" s="242"/>
      <c r="AL22" s="242"/>
      <c r="AM22" s="236"/>
      <c r="AN22" s="236"/>
      <c r="AO22" s="236"/>
      <c r="AP22" s="38"/>
      <c r="AQ22" s="38"/>
      <c r="AR22" s="44"/>
      <c r="AS22" s="38"/>
      <c r="AT22" s="38"/>
      <c r="AU22" s="38"/>
      <c r="AV22" s="288"/>
      <c r="AW22" s="237"/>
      <c r="AX22" s="204"/>
      <c r="AY22" s="89"/>
      <c r="BA22" s="198"/>
      <c r="BB22" s="198"/>
      <c r="BC22" s="198"/>
      <c r="BD22" s="196"/>
      <c r="BE22" s="196"/>
      <c r="BF22" s="196"/>
      <c r="BG22" s="196"/>
      <c r="BH22" s="196"/>
      <c r="BI22" s="196"/>
      <c r="BJ22" s="196"/>
      <c r="BK22" s="196"/>
      <c r="BL22" s="196"/>
      <c r="BM22" s="196"/>
      <c r="BN22" s="196"/>
      <c r="BO22" s="196"/>
      <c r="BP22" s="196"/>
      <c r="BQ22" s="196"/>
      <c r="BR22" s="196"/>
      <c r="BS22" s="196"/>
      <c r="BT22" s="196"/>
      <c r="BU22" s="196"/>
      <c r="BV22" s="196"/>
      <c r="BW22" s="196"/>
      <c r="BX22" s="196"/>
      <c r="BY22" s="196"/>
      <c r="BZ22" s="196"/>
      <c r="CA22" s="196"/>
      <c r="CB22" s="196"/>
      <c r="CC22" s="196"/>
      <c r="CD22" s="196"/>
      <c r="CE22" s="196"/>
      <c r="CF22" s="196"/>
      <c r="CG22" s="196"/>
      <c r="CH22" s="196"/>
      <c r="CI22" s="196"/>
      <c r="CJ22" s="196"/>
      <c r="CK22" s="196"/>
      <c r="CL22" s="196"/>
      <c r="FX22" s="27"/>
    </row>
    <row r="23" spans="1:184" s="92" customFormat="1" ht="13.5" customHeight="1" x14ac:dyDescent="0.3">
      <c r="A23" s="204"/>
      <c r="B23" s="204"/>
      <c r="C23" s="220"/>
      <c r="D23" s="220"/>
      <c r="E23" s="223"/>
      <c r="F23" s="220"/>
      <c r="G23" s="238"/>
      <c r="H23" s="236"/>
      <c r="I23" s="237"/>
      <c r="J23" s="237"/>
      <c r="K23" s="237"/>
      <c r="L23" s="237"/>
      <c r="M23" s="236"/>
      <c r="N23" s="237"/>
      <c r="O23" s="237"/>
      <c r="P23" s="236"/>
      <c r="Q23" s="236"/>
      <c r="R23" s="236"/>
      <c r="S23" s="236"/>
      <c r="T23" s="234"/>
      <c r="U23" s="236"/>
      <c r="V23" s="38">
        <v>3</v>
      </c>
      <c r="W23" s="38" t="s">
        <v>185</v>
      </c>
      <c r="X23" s="157" t="s">
        <v>54</v>
      </c>
      <c r="Y23" s="86" t="s">
        <v>51</v>
      </c>
      <c r="Z23" s="86" t="s">
        <v>57</v>
      </c>
      <c r="AA23" s="86" t="str">
        <f t="shared" si="1"/>
        <v>40%</v>
      </c>
      <c r="AB23" s="220"/>
      <c r="AC23" s="220"/>
      <c r="AD23" s="220"/>
      <c r="AE23" s="220"/>
      <c r="AF23" s="39">
        <f>IFERROR(IF(AND(X22="Probabilidad",X23="Probabilidad"),(AF22-(+AF22*AA23)),IF(X23="Probabilidad",(Q22-(+Q22*AA23)),IF(X23="Impacto",AF22,""))),"")</f>
        <v>4.3199999999999995E-2</v>
      </c>
      <c r="AG23" s="242"/>
      <c r="AH23" s="242"/>
      <c r="AI23" s="236"/>
      <c r="AJ23" s="85" t="str">
        <f>IFERROR(IF(AND(X22="Impacto",AA23="Impacto"),(AJ22-(+AJ22*AA23)),IF(X23="Impacto",(T22-(+T22*AA23)),IF(X23="Probabilidad",AJ22,""))),"")</f>
        <v>60%</v>
      </c>
      <c r="AK23" s="242"/>
      <c r="AL23" s="242"/>
      <c r="AM23" s="236"/>
      <c r="AN23" s="236"/>
      <c r="AO23" s="236"/>
      <c r="AP23" s="38"/>
      <c r="AQ23" s="38"/>
      <c r="AR23" s="44"/>
      <c r="AS23" s="38"/>
      <c r="AT23" s="38"/>
      <c r="AU23" s="38"/>
      <c r="AV23" s="288"/>
      <c r="AW23" s="237"/>
      <c r="AX23" s="204"/>
      <c r="AY23" s="89"/>
      <c r="BA23" s="198"/>
      <c r="BB23" s="198"/>
      <c r="BC23" s="198"/>
      <c r="BD23" s="196"/>
      <c r="BE23" s="196"/>
      <c r="BF23" s="196"/>
      <c r="BG23" s="196"/>
      <c r="BH23" s="196"/>
      <c r="BI23" s="196"/>
      <c r="BJ23" s="196"/>
      <c r="BK23" s="196"/>
      <c r="BL23" s="196"/>
      <c r="BM23" s="196"/>
      <c r="BN23" s="196"/>
      <c r="BO23" s="196"/>
      <c r="BP23" s="196"/>
      <c r="BQ23" s="196"/>
      <c r="BR23" s="196"/>
      <c r="BS23" s="196"/>
      <c r="BT23" s="196"/>
      <c r="BU23" s="196"/>
      <c r="BV23" s="196"/>
      <c r="BW23" s="196"/>
      <c r="BX23" s="196"/>
      <c r="BY23" s="196"/>
      <c r="BZ23" s="196"/>
      <c r="CA23" s="196"/>
      <c r="CB23" s="196"/>
      <c r="CC23" s="196"/>
      <c r="CD23" s="196"/>
      <c r="CE23" s="196"/>
      <c r="CF23" s="196"/>
      <c r="CG23" s="196"/>
      <c r="CH23" s="196"/>
      <c r="CI23" s="196"/>
      <c r="CJ23" s="196"/>
      <c r="CK23" s="196"/>
      <c r="CL23" s="196"/>
      <c r="FX23" s="27"/>
    </row>
    <row r="24" spans="1:184" s="92" customFormat="1" ht="13.5" customHeight="1" x14ac:dyDescent="0.3">
      <c r="A24" s="204"/>
      <c r="B24" s="204"/>
      <c r="C24" s="220"/>
      <c r="D24" s="220"/>
      <c r="E24" s="223"/>
      <c r="F24" s="220"/>
      <c r="G24" s="238"/>
      <c r="H24" s="236"/>
      <c r="I24" s="237"/>
      <c r="J24" s="237"/>
      <c r="K24" s="237"/>
      <c r="L24" s="237"/>
      <c r="M24" s="236"/>
      <c r="N24" s="237"/>
      <c r="O24" s="237"/>
      <c r="P24" s="236"/>
      <c r="Q24" s="236"/>
      <c r="R24" s="236"/>
      <c r="S24" s="236"/>
      <c r="T24" s="234"/>
      <c r="U24" s="236"/>
      <c r="V24" s="38"/>
      <c r="W24" s="38"/>
      <c r="X24" s="157"/>
      <c r="Y24" s="86"/>
      <c r="Z24" s="86"/>
      <c r="AA24" s="86" t="str">
        <f t="shared" si="1"/>
        <v/>
      </c>
      <c r="AB24" s="220"/>
      <c r="AC24" s="220"/>
      <c r="AD24" s="220"/>
      <c r="AE24" s="220"/>
      <c r="AF24" s="39" t="str">
        <f>IFERROR(IF(AND(X23="Probabilidad",X24="Probabilidad"),(AF23-(+AF23*AA24)),IF(X24="Probabilidad",(Q23-(+Q23*AA24)),IF(X24="Impacto",AF23,""))),"")</f>
        <v/>
      </c>
      <c r="AG24" s="242"/>
      <c r="AH24" s="242"/>
      <c r="AI24" s="236"/>
      <c r="AJ24" s="85" t="str">
        <f>IFERROR(IF(AND(X23="Impacto",AA24="Impacto"),(AJ23-(+AJ23*AA24)),IF(X24="Impacto",(T23-(+T23*AA24)),IF(X24="Probabilidad",AJ23,""))),"")</f>
        <v/>
      </c>
      <c r="AK24" s="242"/>
      <c r="AL24" s="242"/>
      <c r="AM24" s="236"/>
      <c r="AN24" s="236"/>
      <c r="AO24" s="236"/>
      <c r="AP24" s="38"/>
      <c r="AQ24" s="38"/>
      <c r="AR24" s="44"/>
      <c r="AS24" s="38"/>
      <c r="AT24" s="38"/>
      <c r="AU24" s="38"/>
      <c r="AV24" s="288"/>
      <c r="AW24" s="237"/>
      <c r="AX24" s="204"/>
      <c r="AY24" s="89"/>
      <c r="BA24" s="198"/>
      <c r="BB24" s="198"/>
      <c r="BC24" s="198"/>
      <c r="BD24" s="196"/>
      <c r="BE24" s="196"/>
      <c r="BF24" s="196"/>
      <c r="BG24" s="196"/>
      <c r="BH24" s="196"/>
      <c r="BI24" s="196"/>
      <c r="BJ24" s="196"/>
      <c r="BK24" s="196"/>
      <c r="BL24" s="196"/>
      <c r="BM24" s="196"/>
      <c r="BN24" s="196"/>
      <c r="BO24" s="196"/>
      <c r="BP24" s="196"/>
      <c r="BQ24" s="196"/>
      <c r="BR24" s="196"/>
      <c r="BS24" s="196"/>
      <c r="BT24" s="196"/>
      <c r="BU24" s="196"/>
      <c r="BV24" s="196"/>
      <c r="BW24" s="196"/>
      <c r="BX24" s="196"/>
      <c r="BY24" s="196"/>
      <c r="BZ24" s="196"/>
      <c r="CA24" s="196"/>
      <c r="CB24" s="196"/>
      <c r="CC24" s="196"/>
      <c r="CD24" s="196"/>
      <c r="CE24" s="196"/>
      <c r="CF24" s="196"/>
      <c r="CG24" s="196"/>
      <c r="CH24" s="196"/>
      <c r="CI24" s="196"/>
      <c r="CJ24" s="196"/>
      <c r="CK24" s="196"/>
      <c r="CL24" s="196"/>
      <c r="FX24" s="27"/>
    </row>
    <row r="25" spans="1:184" s="92" customFormat="1" ht="13.5" customHeight="1" x14ac:dyDescent="0.3">
      <c r="A25" s="204"/>
      <c r="B25" s="204"/>
      <c r="C25" s="220"/>
      <c r="D25" s="220"/>
      <c r="E25" s="223"/>
      <c r="F25" s="220"/>
      <c r="G25" s="238"/>
      <c r="H25" s="236"/>
      <c r="I25" s="237"/>
      <c r="J25" s="237"/>
      <c r="K25" s="237"/>
      <c r="L25" s="237"/>
      <c r="M25" s="236"/>
      <c r="N25" s="237"/>
      <c r="O25" s="237"/>
      <c r="P25" s="236"/>
      <c r="Q25" s="236"/>
      <c r="R25" s="236"/>
      <c r="S25" s="236"/>
      <c r="T25" s="234"/>
      <c r="U25" s="236"/>
      <c r="V25" s="38"/>
      <c r="W25" s="38"/>
      <c r="X25" s="157"/>
      <c r="Y25" s="86"/>
      <c r="Z25" s="86"/>
      <c r="AA25" s="86" t="str">
        <f t="shared" si="1"/>
        <v/>
      </c>
      <c r="AB25" s="220"/>
      <c r="AC25" s="220"/>
      <c r="AD25" s="220"/>
      <c r="AE25" s="220"/>
      <c r="AF25" s="39" t="str">
        <f>IFERROR(IF(AND(X24="Probabilidad",X25="Probabilidad"),(AF24-(+AF24*AA25)),IF(X25="Probabilidad",(Q24-(+Q24*AA25)),IF(X25="Impacto",AF24,""))),"")</f>
        <v/>
      </c>
      <c r="AG25" s="242"/>
      <c r="AH25" s="242"/>
      <c r="AI25" s="236"/>
      <c r="AJ25" s="85" t="str">
        <f>IFERROR(IF(AND(X24="Impacto",AA25="Impacto"),(AJ24-(+AJ24*AA25)),IF(X25="Impacto",(T24-(+T24*AA25)),IF(X25="Probabilidad",AJ24,""))),"")</f>
        <v/>
      </c>
      <c r="AK25" s="242"/>
      <c r="AL25" s="242"/>
      <c r="AM25" s="236"/>
      <c r="AN25" s="236"/>
      <c r="AO25" s="236"/>
      <c r="AP25" s="38"/>
      <c r="AQ25" s="38"/>
      <c r="AR25" s="44"/>
      <c r="AS25" s="38"/>
      <c r="AT25" s="38"/>
      <c r="AU25" s="38"/>
      <c r="AV25" s="288"/>
      <c r="AW25" s="237"/>
      <c r="AX25" s="204"/>
      <c r="AY25" s="89"/>
      <c r="BA25" s="198"/>
      <c r="BB25" s="198"/>
      <c r="BC25" s="198"/>
      <c r="BD25" s="196"/>
      <c r="BE25" s="196"/>
      <c r="BF25" s="196"/>
      <c r="BG25" s="196"/>
      <c r="BH25" s="196"/>
      <c r="BI25" s="196"/>
      <c r="BJ25" s="196"/>
      <c r="BK25" s="196"/>
      <c r="BL25" s="196"/>
      <c r="BM25" s="196"/>
      <c r="BN25" s="196"/>
      <c r="BO25" s="196"/>
      <c r="BP25" s="196"/>
      <c r="BQ25" s="196"/>
      <c r="BR25" s="196"/>
      <c r="BS25" s="196"/>
      <c r="BT25" s="196"/>
      <c r="BU25" s="196"/>
      <c r="BV25" s="196"/>
      <c r="BW25" s="196"/>
      <c r="BX25" s="196"/>
      <c r="BY25" s="196"/>
      <c r="BZ25" s="196"/>
      <c r="CA25" s="196"/>
      <c r="CB25" s="196"/>
      <c r="CC25" s="196"/>
      <c r="CD25" s="196"/>
      <c r="CE25" s="196"/>
      <c r="CF25" s="196"/>
      <c r="CG25" s="196"/>
      <c r="CH25" s="196"/>
      <c r="CI25" s="196"/>
      <c r="CJ25" s="196"/>
      <c r="CK25" s="196"/>
      <c r="CL25" s="196"/>
      <c r="FX25" s="27"/>
    </row>
    <row r="26" spans="1:184" s="92" customFormat="1" ht="13.5" customHeight="1" x14ac:dyDescent="0.3">
      <c r="A26" s="205"/>
      <c r="B26" s="205"/>
      <c r="C26" s="221"/>
      <c r="D26" s="221"/>
      <c r="E26" s="224"/>
      <c r="F26" s="221"/>
      <c r="G26" s="238"/>
      <c r="H26" s="236"/>
      <c r="I26" s="237"/>
      <c r="J26" s="237"/>
      <c r="K26" s="237"/>
      <c r="L26" s="237"/>
      <c r="M26" s="236"/>
      <c r="N26" s="237"/>
      <c r="O26" s="237"/>
      <c r="P26" s="236"/>
      <c r="Q26" s="236"/>
      <c r="R26" s="236"/>
      <c r="S26" s="236"/>
      <c r="T26" s="234"/>
      <c r="U26" s="236"/>
      <c r="V26" s="38"/>
      <c r="W26" s="38"/>
      <c r="X26" s="157"/>
      <c r="Y26" s="86"/>
      <c r="Z26" s="86"/>
      <c r="AA26" s="86" t="str">
        <f t="shared" si="1"/>
        <v/>
      </c>
      <c r="AB26" s="221"/>
      <c r="AC26" s="221"/>
      <c r="AD26" s="221"/>
      <c r="AE26" s="221"/>
      <c r="AF26" s="39" t="str">
        <f>IFERROR(IF(AND(X25="Probabilidad",X26="Probabilidad"),(AF25-(+AF25*AA26)),IF(X26="Probabilidad",(Q25-(+Q25*AA26)),IF(X26="Impacto",AF25,""))),"")</f>
        <v/>
      </c>
      <c r="AG26" s="242"/>
      <c r="AH26" s="242"/>
      <c r="AI26" s="236"/>
      <c r="AJ26" s="85" t="str">
        <f>IFERROR(IF(AND(X25="Impacto",AA26="Impacto"),(AJ25-(+AJ25*AA26)),IF(X26="Impacto",(T25-(+T25*AA26)),IF(X26="Probabilidad",AJ25,""))),"")</f>
        <v/>
      </c>
      <c r="AK26" s="242"/>
      <c r="AL26" s="242"/>
      <c r="AM26" s="236"/>
      <c r="AN26" s="236"/>
      <c r="AO26" s="236"/>
      <c r="AP26" s="38"/>
      <c r="AQ26" s="38"/>
      <c r="AR26" s="44"/>
      <c r="AS26" s="38"/>
      <c r="AT26" s="38"/>
      <c r="AU26" s="38"/>
      <c r="AV26" s="288"/>
      <c r="AW26" s="237"/>
      <c r="AX26" s="205"/>
      <c r="AY26" s="90"/>
      <c r="BA26" s="198"/>
      <c r="BB26" s="198"/>
      <c r="BC26" s="198"/>
      <c r="BD26" s="196"/>
      <c r="BE26" s="196"/>
      <c r="BF26" s="196"/>
      <c r="BG26" s="196"/>
      <c r="BH26" s="196"/>
      <c r="BI26" s="196"/>
      <c r="BJ26" s="196"/>
      <c r="BK26" s="196"/>
      <c r="BL26" s="196"/>
      <c r="BM26" s="196"/>
      <c r="BN26" s="196"/>
      <c r="BO26" s="196"/>
      <c r="BP26" s="196"/>
      <c r="BQ26" s="196"/>
      <c r="BR26" s="196"/>
      <c r="BS26" s="196"/>
      <c r="BT26" s="196"/>
      <c r="BU26" s="196"/>
      <c r="BV26" s="196"/>
      <c r="BW26" s="196"/>
      <c r="BX26" s="196"/>
      <c r="BY26" s="196"/>
      <c r="BZ26" s="196"/>
      <c r="CA26" s="196"/>
      <c r="CB26" s="196"/>
      <c r="CC26" s="196"/>
      <c r="CD26" s="196"/>
      <c r="CE26" s="196"/>
      <c r="CF26" s="196"/>
      <c r="CG26" s="196"/>
      <c r="CH26" s="196"/>
      <c r="CI26" s="196"/>
      <c r="CJ26" s="196"/>
      <c r="CK26" s="196"/>
      <c r="CL26" s="196"/>
      <c r="FX26" s="27"/>
      <c r="GB26" s="37"/>
    </row>
    <row r="27" spans="1:184" s="92" customFormat="1" ht="13.5" customHeight="1" x14ac:dyDescent="0.3">
      <c r="A27" s="270">
        <v>4</v>
      </c>
      <c r="B27" s="270" t="s">
        <v>873</v>
      </c>
      <c r="C27" s="219" t="s">
        <v>804</v>
      </c>
      <c r="D27" s="219" t="s">
        <v>804</v>
      </c>
      <c r="E27" s="222" t="str">
        <f>IFERROR(VLOOKUP(C27,Tabla4[#All],2,0),"")</f>
        <v>Eventos relacionados con las conductas o comportamientos de los empleados que afectan la Integridad Pública</v>
      </c>
      <c r="F27" s="219" t="s">
        <v>806</v>
      </c>
      <c r="G27" s="238" t="s">
        <v>32</v>
      </c>
      <c r="H27" s="236" t="s">
        <v>72</v>
      </c>
      <c r="I27" s="236" t="s">
        <v>874</v>
      </c>
      <c r="J27" s="270" t="s">
        <v>875</v>
      </c>
      <c r="K27" s="325" t="s">
        <v>178</v>
      </c>
      <c r="L27" s="274" t="s">
        <v>193</v>
      </c>
      <c r="M27" s="270" t="s">
        <v>32</v>
      </c>
      <c r="N27" s="274" t="s">
        <v>896</v>
      </c>
      <c r="O27" s="274">
        <v>1</v>
      </c>
      <c r="P27" s="270" t="str">
        <f>IF(O27="","",IF(O27&lt;=2,"Muy Baja",IF(O27&lt;=24,"Baja",IF(O27&lt;=500,"Media",IF(O27&lt;=5000,"Alta","Muy Alta")))))</f>
        <v>Muy Baja</v>
      </c>
      <c r="Q27" s="269">
        <f>IF(O27="","",IF(O27&lt;=2,20%,IF(O27&lt;=24,40%,IF(O27&lt;=500,60%,IF(O27&lt;=5000,80%,100%)))))</f>
        <v>0.2</v>
      </c>
      <c r="R27" s="270" t="s">
        <v>40</v>
      </c>
      <c r="S27" s="321" t="s">
        <v>164</v>
      </c>
      <c r="T27" s="269">
        <v>0.2</v>
      </c>
      <c r="U27" s="326" t="str">
        <f>IF(OR(Q27="",T27=""),"",IF(Q27=100%,IF(T27=100%,"Extremo","Alto"),IF(Q27=80%,IF(T27=100%,"Extremo",IF(T27&gt;=60%,"Alto","Moderado")),IF(Q27=60%,IF(T27=100%,"Extremo",IF(T27&gt;=80%,"Alto","Moderado")),IF(Q27=40%,IF(T27=100%,"Extremo",IF(T27&gt;=80%,"Alto",IF(T27&gt;=40%,"Moderado","Bajo"))),IF(T27=100%,"Extremo",IF(T27=80%,"Alto",IF(T27=60%,"Moderado","Bajo"))))))))</f>
        <v>Bajo</v>
      </c>
      <c r="V27" s="165">
        <v>1</v>
      </c>
      <c r="W27" s="165" t="s">
        <v>727</v>
      </c>
      <c r="X27" s="166" t="s">
        <v>54</v>
      </c>
      <c r="Y27" s="167" t="s">
        <v>51</v>
      </c>
      <c r="Z27" s="167" t="s">
        <v>57</v>
      </c>
      <c r="AA27" s="168">
        <f>IF(OR(Y27="",Z27=""),"",IF(AND(Y27="Preventivo",Z27="Automático"),50%,IF(AND(Y27="Preventivo",Z27="Manual"),40%,IF(AND(Y27="Detectivo",Z27="Automático"),40%,IF(AND(Y27="Detectivo",Z27="Manual"),30%,IF(AND(Y27="Correctivo",Z27="Automático"),35%,IF(AND(Y27="Correctivo",Z27="Manual"),25%,"")))))))</f>
        <v>0.4</v>
      </c>
      <c r="AB27" s="169" t="s">
        <v>783</v>
      </c>
      <c r="AC27" s="169" t="s">
        <v>852</v>
      </c>
      <c r="AD27" s="169" t="s">
        <v>784</v>
      </c>
      <c r="AE27" s="169" t="s">
        <v>785</v>
      </c>
      <c r="AF27" s="327">
        <f>IF(Q27="","",Q27*(IF(AND(X27="Probabilidad",OR(Y27="Preventivo",Y27="Detectivo"),ISNUMBER(AA27)),1-AA27,1)*IF(AND(X28="Probabilidad",OR(Y28="Preventivo",Y28="Detectivo"),ISNUMBER(AA28)),1-AA28,1)*IF(AND(X32="Probabilidad",OR(Y32="Preventivo",Y32="Detectivo"),ISNUMBER(AA32)),1-AA32,1)))</f>
        <v>4.3200000000000002E-2</v>
      </c>
      <c r="AG27" s="241">
        <f>IF(AF27="","",IF(AF27&lt;=20%,20%,IF(AF27&lt;=40%,40%,IF(AF27&lt;=60%,60%,IF(AF27&lt;=80%,80%,100%)))))</f>
        <v>0.2</v>
      </c>
      <c r="AH27" s="241"/>
      <c r="AI27" s="270" t="s">
        <v>173</v>
      </c>
      <c r="AJ27" s="328">
        <f>IF(T27="","",T27*(IF(AND(X27="Impacto",Y27="Correctivo",ISNUMBER(AA27)),1-AA27,1)*IF(AND(X28="Impacto",Y28="Correctivo",ISNUMBER(AA28)),1-AA28,1)*IF(AND(X32="Impacto",Y32="Correctivo",ISNUMBER(AA32)),1-AA32,1)))</f>
        <v>0.2</v>
      </c>
      <c r="AK27" s="241">
        <f>IF(AJ27="","",IF(AJ27&lt;=20%,20%,IF(AJ27&lt;=40%,40%,IF(AJ27&lt;=60%,60%,IF(AJ27&lt;=80%,80%,100%)))))</f>
        <v>0.2</v>
      </c>
      <c r="AL27" s="241"/>
      <c r="AM27" s="270" t="s">
        <v>166</v>
      </c>
      <c r="AN27" s="270" t="str">
        <f>IF(OR(AG27="",AK27=""),"",IF(AG27=100%,IF(AK27=100%,"Extremo","Alto"),IF(AG27=80%,IF(AK27=100%,"Extremo",IF(AK27&gt;=60%,"Alto","Moderado")),IF(AG27=60%,IF(AK27=100%,"Extremo",IF(AK27&gt;=80%,"Alto","Moderado")),IF(AG27=40%,IF(AK27=100%,"Extremo",IF(AK27&gt;=80%,"Alto",IF(AK27&gt;=40%,"Moderado","Bajo"))),IF(AK27=100%,"Extremo",IF(AK27=80%,"Alto",IF(AK27=60%,"Moderado","Bajo"))))))))</f>
        <v>Bajo</v>
      </c>
      <c r="AO27" s="270" t="s">
        <v>67</v>
      </c>
      <c r="AP27" s="270"/>
      <c r="AQ27" s="270"/>
      <c r="AR27" s="329"/>
      <c r="AS27" s="270"/>
      <c r="AT27" s="270"/>
      <c r="AU27" s="270"/>
      <c r="AV27" s="270"/>
      <c r="AW27" s="270" t="s">
        <v>159</v>
      </c>
      <c r="AX27" s="203" t="s">
        <v>673</v>
      </c>
      <c r="AY27" s="88"/>
      <c r="BA27" s="198"/>
      <c r="BB27" s="198"/>
      <c r="BC27" s="198"/>
      <c r="BD27" s="196"/>
      <c r="BE27" s="196"/>
      <c r="BF27" s="196"/>
      <c r="BG27" s="196"/>
      <c r="BH27" s="196"/>
      <c r="BI27" s="196"/>
      <c r="BJ27" s="196"/>
      <c r="BK27" s="196"/>
      <c r="BL27" s="196"/>
      <c r="BM27" s="196"/>
      <c r="BN27" s="196"/>
      <c r="BO27" s="196"/>
      <c r="BP27" s="196"/>
      <c r="BQ27" s="196"/>
      <c r="BR27" s="196"/>
      <c r="BS27" s="196"/>
      <c r="BT27" s="196"/>
      <c r="BU27" s="196"/>
      <c r="BV27" s="196"/>
      <c r="BW27" s="196"/>
      <c r="BX27" s="196"/>
      <c r="BY27" s="196"/>
      <c r="BZ27" s="196"/>
      <c r="CA27" s="196"/>
      <c r="CB27" s="196"/>
      <c r="CC27" s="196"/>
      <c r="CD27" s="196"/>
      <c r="CE27" s="196"/>
      <c r="CF27" s="196"/>
      <c r="CG27" s="196"/>
      <c r="CH27" s="196"/>
      <c r="CI27" s="196"/>
      <c r="CJ27" s="196"/>
      <c r="CK27" s="196"/>
      <c r="CL27" s="196"/>
      <c r="FX27" s="27"/>
      <c r="GA27" s="92" t="s">
        <v>162</v>
      </c>
      <c r="GB27" s="36" t="s">
        <v>45</v>
      </c>
    </row>
    <row r="28" spans="1:184" s="92" customFormat="1" ht="13.2" customHeight="1" x14ac:dyDescent="0.25">
      <c r="A28" s="270"/>
      <c r="B28" s="270"/>
      <c r="C28" s="220"/>
      <c r="D28" s="220"/>
      <c r="E28" s="223"/>
      <c r="F28" s="220"/>
      <c r="G28" s="238"/>
      <c r="H28" s="236"/>
      <c r="I28" s="236"/>
      <c r="J28" s="270"/>
      <c r="K28" s="325"/>
      <c r="L28" s="274"/>
      <c r="M28" s="270"/>
      <c r="N28" s="274"/>
      <c r="O28" s="274"/>
      <c r="P28" s="270"/>
      <c r="Q28" s="270"/>
      <c r="R28" s="270"/>
      <c r="S28" s="270"/>
      <c r="T28" s="270"/>
      <c r="U28" s="270"/>
      <c r="V28" s="165">
        <v>2</v>
      </c>
      <c r="W28" s="165" t="s">
        <v>179</v>
      </c>
      <c r="X28" s="166" t="s">
        <v>54</v>
      </c>
      <c r="Y28" s="167" t="s">
        <v>51</v>
      </c>
      <c r="Z28" s="167" t="s">
        <v>57</v>
      </c>
      <c r="AA28" s="168">
        <f>IF(OR(Y28="",Z28=""),"",IF(AND(Y28="Preventivo",Z28="Automático"),50%,IF(AND(Y28="Preventivo",Z28="Manual"),40%,IF(AND(Y28="Detectivo",Z28="Automático"),40%,IF(AND(Y28="Detectivo",Z28="Manual"),30%,IF(AND(Y28="Correctivo",Z28="Automático"),35%,IF(AND(Y28="Correctivo",Z28="Manual"),25%,"")))))))</f>
        <v>0.4</v>
      </c>
      <c r="AB28" s="169" t="s">
        <v>790</v>
      </c>
      <c r="AC28" s="169" t="s">
        <v>852</v>
      </c>
      <c r="AD28" s="169" t="s">
        <v>784</v>
      </c>
      <c r="AE28" s="169" t="s">
        <v>785</v>
      </c>
      <c r="AF28" s="327"/>
      <c r="AG28" s="241"/>
      <c r="AH28" s="241"/>
      <c r="AI28" s="270"/>
      <c r="AJ28" s="328"/>
      <c r="AK28" s="241"/>
      <c r="AL28" s="241"/>
      <c r="AM28" s="270"/>
      <c r="AN28" s="270"/>
      <c r="AO28" s="270"/>
      <c r="AP28" s="270"/>
      <c r="AQ28" s="270"/>
      <c r="AR28" s="270"/>
      <c r="AS28" s="270"/>
      <c r="AT28" s="270"/>
      <c r="AU28" s="270"/>
      <c r="AV28" s="270"/>
      <c r="AW28" s="270"/>
      <c r="AX28" s="204"/>
      <c r="AY28" s="89"/>
      <c r="BA28" s="198"/>
      <c r="BB28" s="198"/>
      <c r="BC28" s="198"/>
      <c r="BD28" s="196"/>
      <c r="BE28" s="196"/>
      <c r="BF28" s="196"/>
      <c r="BG28" s="196"/>
      <c r="BH28" s="196"/>
      <c r="BI28" s="196"/>
      <c r="BJ28" s="196"/>
      <c r="BK28" s="196"/>
      <c r="BL28" s="196"/>
      <c r="BM28" s="196"/>
      <c r="BN28" s="196"/>
      <c r="BO28" s="196"/>
      <c r="BP28" s="196"/>
      <c r="BQ28" s="196"/>
      <c r="BR28" s="196"/>
      <c r="BS28" s="196"/>
      <c r="BT28" s="196"/>
      <c r="BU28" s="196"/>
      <c r="BV28" s="196"/>
      <c r="BW28" s="196"/>
      <c r="BX28" s="196"/>
      <c r="BY28" s="196"/>
      <c r="BZ28" s="196"/>
      <c r="CA28" s="196"/>
      <c r="CB28" s="196"/>
      <c r="CC28" s="196"/>
      <c r="CD28" s="196"/>
      <c r="CE28" s="196"/>
      <c r="CF28" s="196"/>
      <c r="CG28" s="196"/>
      <c r="CH28" s="196"/>
      <c r="CI28" s="196"/>
      <c r="CJ28" s="196"/>
      <c r="CK28" s="196"/>
      <c r="CL28" s="196"/>
      <c r="FX28" s="27"/>
      <c r="GA28" s="92" t="s">
        <v>37</v>
      </c>
      <c r="GB28" s="26" t="s">
        <v>46</v>
      </c>
    </row>
    <row r="29" spans="1:184" s="92" customFormat="1" ht="13.5" customHeight="1" x14ac:dyDescent="0.25">
      <c r="A29" s="270"/>
      <c r="B29" s="270"/>
      <c r="C29" s="220"/>
      <c r="D29" s="220"/>
      <c r="E29" s="223"/>
      <c r="F29" s="220"/>
      <c r="G29" s="238"/>
      <c r="H29" s="236"/>
      <c r="I29" s="236"/>
      <c r="J29" s="270"/>
      <c r="K29" s="325"/>
      <c r="L29" s="274"/>
      <c r="M29" s="270"/>
      <c r="N29" s="274"/>
      <c r="O29" s="274"/>
      <c r="P29" s="270"/>
      <c r="Q29" s="270"/>
      <c r="R29" s="270"/>
      <c r="S29" s="270"/>
      <c r="T29" s="270"/>
      <c r="U29" s="270"/>
      <c r="V29" s="165"/>
      <c r="W29" s="165"/>
      <c r="X29" s="166"/>
      <c r="Y29" s="167"/>
      <c r="Z29" s="167"/>
      <c r="AA29" s="167"/>
      <c r="AB29" s="169"/>
      <c r="AC29" s="169"/>
      <c r="AD29" s="169"/>
      <c r="AE29" s="169"/>
      <c r="AF29" s="327"/>
      <c r="AG29" s="241"/>
      <c r="AH29" s="241"/>
      <c r="AI29" s="270"/>
      <c r="AJ29" s="328"/>
      <c r="AK29" s="241"/>
      <c r="AL29" s="241"/>
      <c r="AM29" s="270"/>
      <c r="AN29" s="270"/>
      <c r="AO29" s="270"/>
      <c r="AP29" s="270"/>
      <c r="AQ29" s="270"/>
      <c r="AR29" s="270"/>
      <c r="AS29" s="270"/>
      <c r="AT29" s="270"/>
      <c r="AU29" s="270"/>
      <c r="AV29" s="270"/>
      <c r="AW29" s="270"/>
      <c r="AX29" s="204"/>
      <c r="AY29" s="89"/>
      <c r="BA29" s="198"/>
      <c r="BB29" s="198"/>
      <c r="BC29" s="198"/>
      <c r="BD29" s="196"/>
      <c r="BE29" s="196"/>
      <c r="BF29" s="196"/>
      <c r="BG29" s="196"/>
      <c r="BH29" s="196"/>
      <c r="BI29" s="196"/>
      <c r="BJ29" s="196"/>
      <c r="BK29" s="196"/>
      <c r="BL29" s="196"/>
      <c r="BM29" s="196"/>
      <c r="BN29" s="196"/>
      <c r="BO29" s="196"/>
      <c r="BP29" s="196"/>
      <c r="BQ29" s="196"/>
      <c r="BR29" s="196"/>
      <c r="BS29" s="196"/>
      <c r="BT29" s="196"/>
      <c r="BU29" s="196"/>
      <c r="BV29" s="196"/>
      <c r="BW29" s="196"/>
      <c r="BX29" s="196"/>
      <c r="BY29" s="196"/>
      <c r="BZ29" s="196"/>
      <c r="CA29" s="196"/>
      <c r="CB29" s="196"/>
      <c r="CC29" s="196"/>
      <c r="CD29" s="196"/>
      <c r="CE29" s="196"/>
      <c r="CF29" s="196"/>
      <c r="CG29" s="196"/>
      <c r="CH29" s="196"/>
      <c r="CI29" s="196"/>
      <c r="CJ29" s="196"/>
      <c r="CK29" s="196"/>
      <c r="CL29" s="196"/>
      <c r="FX29" s="27"/>
      <c r="GB29" s="26" t="s">
        <v>47</v>
      </c>
    </row>
    <row r="30" spans="1:184" s="92" customFormat="1" ht="13.5" customHeight="1" x14ac:dyDescent="0.25">
      <c r="A30" s="270"/>
      <c r="B30" s="270"/>
      <c r="C30" s="220"/>
      <c r="D30" s="220"/>
      <c r="E30" s="223"/>
      <c r="F30" s="220"/>
      <c r="G30" s="238"/>
      <c r="H30" s="236"/>
      <c r="I30" s="236"/>
      <c r="J30" s="270"/>
      <c r="K30" s="325"/>
      <c r="L30" s="274"/>
      <c r="M30" s="270"/>
      <c r="N30" s="274"/>
      <c r="O30" s="274"/>
      <c r="P30" s="270"/>
      <c r="Q30" s="270"/>
      <c r="R30" s="270"/>
      <c r="S30" s="270"/>
      <c r="T30" s="270"/>
      <c r="U30" s="270"/>
      <c r="V30" s="165"/>
      <c r="W30" s="170"/>
      <c r="X30" s="166"/>
      <c r="Y30" s="167"/>
      <c r="Z30" s="167"/>
      <c r="AA30" s="167"/>
      <c r="AB30" s="169"/>
      <c r="AC30" s="169"/>
      <c r="AD30" s="169"/>
      <c r="AE30" s="169"/>
      <c r="AF30" s="327"/>
      <c r="AG30" s="241"/>
      <c r="AH30" s="241"/>
      <c r="AI30" s="270"/>
      <c r="AJ30" s="328"/>
      <c r="AK30" s="241"/>
      <c r="AL30" s="241"/>
      <c r="AM30" s="270"/>
      <c r="AN30" s="270"/>
      <c r="AO30" s="270"/>
      <c r="AP30" s="270"/>
      <c r="AQ30" s="270"/>
      <c r="AR30" s="270"/>
      <c r="AS30" s="270"/>
      <c r="AT30" s="270"/>
      <c r="AU30" s="270"/>
      <c r="AV30" s="270"/>
      <c r="AW30" s="270"/>
      <c r="AX30" s="204"/>
      <c r="AY30" s="89"/>
      <c r="BA30" s="198"/>
      <c r="BB30" s="198"/>
      <c r="BC30" s="198"/>
      <c r="BD30" s="196"/>
      <c r="BE30" s="196"/>
      <c r="BF30" s="196"/>
      <c r="BG30" s="196"/>
      <c r="BH30" s="196"/>
      <c r="BI30" s="196"/>
      <c r="BJ30" s="196"/>
      <c r="BK30" s="196"/>
      <c r="BL30" s="196"/>
      <c r="BM30" s="196"/>
      <c r="BN30" s="196"/>
      <c r="BO30" s="196"/>
      <c r="BP30" s="196"/>
      <c r="BQ30" s="196"/>
      <c r="BR30" s="196"/>
      <c r="BS30" s="196"/>
      <c r="BT30" s="196"/>
      <c r="BU30" s="196"/>
      <c r="BV30" s="196"/>
      <c r="BW30" s="196"/>
      <c r="BX30" s="196"/>
      <c r="BY30" s="196"/>
      <c r="BZ30" s="196"/>
      <c r="CA30" s="196"/>
      <c r="CB30" s="196"/>
      <c r="CC30" s="196"/>
      <c r="CD30" s="196"/>
      <c r="CE30" s="196"/>
      <c r="CF30" s="196"/>
      <c r="CG30" s="196"/>
      <c r="CH30" s="196"/>
      <c r="CI30" s="196"/>
      <c r="CJ30" s="196"/>
      <c r="CK30" s="196"/>
      <c r="CL30" s="196"/>
      <c r="FX30" s="27"/>
      <c r="GB30" s="26" t="s">
        <v>48</v>
      </c>
    </row>
    <row r="31" spans="1:184" s="92" customFormat="1" ht="13.5" customHeight="1" x14ac:dyDescent="0.25">
      <c r="A31" s="270"/>
      <c r="B31" s="270"/>
      <c r="C31" s="220"/>
      <c r="D31" s="220"/>
      <c r="E31" s="223"/>
      <c r="F31" s="220"/>
      <c r="G31" s="238"/>
      <c r="H31" s="236"/>
      <c r="I31" s="236"/>
      <c r="J31" s="270"/>
      <c r="K31" s="325"/>
      <c r="L31" s="274"/>
      <c r="M31" s="270"/>
      <c r="N31" s="274"/>
      <c r="O31" s="274"/>
      <c r="P31" s="270"/>
      <c r="Q31" s="270"/>
      <c r="R31" s="270"/>
      <c r="S31" s="270"/>
      <c r="T31" s="270"/>
      <c r="U31" s="270"/>
      <c r="V31" s="165"/>
      <c r="W31" s="170"/>
      <c r="X31" s="166"/>
      <c r="Y31" s="167"/>
      <c r="Z31" s="167"/>
      <c r="AA31" s="167"/>
      <c r="AB31" s="169"/>
      <c r="AC31" s="169"/>
      <c r="AD31" s="169"/>
      <c r="AE31" s="169"/>
      <c r="AF31" s="327"/>
      <c r="AG31" s="241"/>
      <c r="AH31" s="241"/>
      <c r="AI31" s="270"/>
      <c r="AJ31" s="328"/>
      <c r="AK31" s="241"/>
      <c r="AL31" s="241"/>
      <c r="AM31" s="270"/>
      <c r="AN31" s="270"/>
      <c r="AO31" s="270"/>
      <c r="AP31" s="270"/>
      <c r="AQ31" s="270"/>
      <c r="AR31" s="270"/>
      <c r="AS31" s="270"/>
      <c r="AT31" s="270"/>
      <c r="AU31" s="270"/>
      <c r="AV31" s="270"/>
      <c r="AW31" s="270"/>
      <c r="AX31" s="204"/>
      <c r="AY31" s="89"/>
      <c r="BA31" s="198"/>
      <c r="BB31" s="198"/>
      <c r="BC31" s="198"/>
      <c r="BD31" s="196"/>
      <c r="BE31" s="196"/>
      <c r="BF31" s="196"/>
      <c r="BG31" s="196"/>
      <c r="BH31" s="196"/>
      <c r="BI31" s="196"/>
      <c r="BJ31" s="196"/>
      <c r="BK31" s="196"/>
      <c r="BL31" s="196"/>
      <c r="BM31" s="196"/>
      <c r="BN31" s="196"/>
      <c r="BO31" s="196"/>
      <c r="BP31" s="196"/>
      <c r="BQ31" s="196"/>
      <c r="BR31" s="196"/>
      <c r="BS31" s="196"/>
      <c r="BT31" s="196"/>
      <c r="BU31" s="196"/>
      <c r="BV31" s="196"/>
      <c r="BW31" s="196"/>
      <c r="BX31" s="196"/>
      <c r="BY31" s="196"/>
      <c r="BZ31" s="196"/>
      <c r="CA31" s="196"/>
      <c r="CB31" s="196"/>
      <c r="CC31" s="196"/>
      <c r="CD31" s="196"/>
      <c r="CE31" s="196"/>
      <c r="CF31" s="196"/>
      <c r="CG31" s="196"/>
      <c r="CH31" s="196"/>
      <c r="CI31" s="196"/>
      <c r="CJ31" s="196"/>
      <c r="CK31" s="196"/>
      <c r="CL31" s="196"/>
      <c r="FX31" s="27"/>
      <c r="GB31" s="26" t="s">
        <v>49</v>
      </c>
    </row>
    <row r="32" spans="1:184" s="92" customFormat="1" ht="13.5" customHeight="1" x14ac:dyDescent="0.25">
      <c r="A32" s="270"/>
      <c r="B32" s="270"/>
      <c r="C32" s="221"/>
      <c r="D32" s="221"/>
      <c r="E32" s="224"/>
      <c r="F32" s="221"/>
      <c r="G32" s="238"/>
      <c r="H32" s="236"/>
      <c r="I32" s="236"/>
      <c r="J32" s="270"/>
      <c r="K32" s="325"/>
      <c r="L32" s="274"/>
      <c r="M32" s="270"/>
      <c r="N32" s="274"/>
      <c r="O32" s="274"/>
      <c r="P32" s="270"/>
      <c r="Q32" s="270"/>
      <c r="R32" s="270"/>
      <c r="S32" s="270"/>
      <c r="T32" s="270"/>
      <c r="U32" s="270"/>
      <c r="V32" s="165">
        <v>3</v>
      </c>
      <c r="W32" s="165" t="s">
        <v>180</v>
      </c>
      <c r="X32" s="166" t="s">
        <v>54</v>
      </c>
      <c r="Y32" s="167" t="s">
        <v>51</v>
      </c>
      <c r="Z32" s="167" t="s">
        <v>57</v>
      </c>
      <c r="AA32" s="168">
        <f>IF(OR(Y32="",Z32=""),"",IF(AND(Y32="Preventivo",Z32="Automático"),50%,IF(AND(Y32="Preventivo",Z32="Manual"),40%,IF(AND(Y32="Detectivo",Z32="Automático"),40%,IF(AND(Y32="Detectivo",Z32="Manual"),30%,IF(AND(Y32="Correctivo",Z32="Automático"),35%,IF(AND(Y32="Correctivo",Z32="Manual"),25%,"")))))))</f>
        <v>0.4</v>
      </c>
      <c r="AB32" s="169" t="s">
        <v>790</v>
      </c>
      <c r="AC32" s="169" t="s">
        <v>852</v>
      </c>
      <c r="AD32" s="169" t="s">
        <v>796</v>
      </c>
      <c r="AE32" s="169" t="s">
        <v>785</v>
      </c>
      <c r="AF32" s="327"/>
      <c r="AG32" s="241"/>
      <c r="AH32" s="241"/>
      <c r="AI32" s="270"/>
      <c r="AJ32" s="328"/>
      <c r="AK32" s="241"/>
      <c r="AL32" s="241"/>
      <c r="AM32" s="270"/>
      <c r="AN32" s="270"/>
      <c r="AO32" s="270"/>
      <c r="AP32" s="270"/>
      <c r="AQ32" s="270"/>
      <c r="AR32" s="270"/>
      <c r="AS32" s="270"/>
      <c r="AT32" s="270"/>
      <c r="AU32" s="270"/>
      <c r="AV32" s="270"/>
      <c r="AW32" s="270"/>
      <c r="AX32" s="205"/>
      <c r="AY32" s="90"/>
      <c r="BA32" s="198"/>
      <c r="BB32" s="198"/>
      <c r="BC32" s="198"/>
      <c r="BD32" s="196"/>
      <c r="BE32" s="196"/>
      <c r="BF32" s="196"/>
      <c r="BG32" s="196"/>
      <c r="BH32" s="196"/>
      <c r="BI32" s="196"/>
      <c r="BJ32" s="196"/>
      <c r="BK32" s="196"/>
      <c r="BL32" s="196"/>
      <c r="BM32" s="196"/>
      <c r="BN32" s="196"/>
      <c r="BO32" s="196"/>
      <c r="BP32" s="196"/>
      <c r="BQ32" s="196"/>
      <c r="BR32" s="196"/>
      <c r="BS32" s="196"/>
      <c r="BT32" s="196"/>
      <c r="BU32" s="196"/>
      <c r="BV32" s="196"/>
      <c r="BW32" s="196"/>
      <c r="BX32" s="196"/>
      <c r="BY32" s="196"/>
      <c r="BZ32" s="196"/>
      <c r="CA32" s="196"/>
      <c r="CB32" s="196"/>
      <c r="CC32" s="196"/>
      <c r="CD32" s="196"/>
      <c r="CE32" s="196"/>
      <c r="CF32" s="196"/>
      <c r="CG32" s="196"/>
      <c r="CH32" s="196"/>
      <c r="CI32" s="196"/>
      <c r="CJ32" s="196"/>
      <c r="CK32" s="196"/>
      <c r="CL32" s="196"/>
      <c r="FX32" s="27"/>
      <c r="GB32" s="26" t="s">
        <v>50</v>
      </c>
    </row>
    <row r="33" spans="1:184" s="92" customFormat="1" ht="13.5" customHeight="1" x14ac:dyDescent="0.3">
      <c r="A33" s="236">
        <v>5</v>
      </c>
      <c r="B33" s="203" t="s">
        <v>195</v>
      </c>
      <c r="C33" s="219" t="s">
        <v>841</v>
      </c>
      <c r="D33" s="219" t="s">
        <v>814</v>
      </c>
      <c r="E33" s="222" t="str">
        <f>IFERROR(VLOOKUP(C33,Tabla4[#All],2,0),"")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33" s="219" t="s">
        <v>29</v>
      </c>
      <c r="G33" s="238" t="s">
        <v>32</v>
      </c>
      <c r="H33" s="236" t="s">
        <v>70</v>
      </c>
      <c r="I33" s="237" t="s">
        <v>196</v>
      </c>
      <c r="J33" s="237" t="s">
        <v>197</v>
      </c>
      <c r="K33" s="237" t="s">
        <v>630</v>
      </c>
      <c r="L33" s="237" t="s">
        <v>588</v>
      </c>
      <c r="M33" s="236" t="s">
        <v>32</v>
      </c>
      <c r="N33" s="237" t="s">
        <v>163</v>
      </c>
      <c r="O33" s="237">
        <v>1</v>
      </c>
      <c r="P33" s="236" t="str">
        <f>IF(AND(O33&lt;=2),"Muy Baja",IF(AND(O33&gt;=3,O33&lt;=23),"Baja",IF(AND(O33&gt;=24,O33&lt;=499),"Media",IF(AND(O33&gt;=500,O33&lt;=4999),"Alta",IF(AND(O33&gt;=5000),"Muy Alta",FALSE)))))</f>
        <v>Muy Baja</v>
      </c>
      <c r="Q33" s="236" t="str">
        <f>IF(AND(O33&lt;=2),"20%",IF(AND(O33&gt;=3,O33&lt;=23),"40%",IF(AND(O33&gt;=24,O33&lt;=499),"60%",IF(AND(O33&gt;=500,O33&lt;=4999),"80%",IF(AND(O33&gt;=5000),"100%",FALSE)))))</f>
        <v>20%</v>
      </c>
      <c r="R33" s="236" t="s">
        <v>47</v>
      </c>
      <c r="S33" s="236" t="str">
        <f>IF(AND(R33=$GB$4),"Leve",IF(AND(R33=$GB$5),"Menor",IF(AND(R33=$GB$6),"Moderado",IF(AND(R33=$GB$7),"mayor",IF(AND(R33=$GB$8),"Catastrófico",IF(AND(R33=$GB$10),"Leve",IF(AND(R33=$GB$11),"Menor",IF(AND(R33=$GB$12),"Moderado",IF(AND(R33=$GB$13),"Mayor",IF(AND(R33=$GB$14),"Catastrófico",FALSE))))))))))</f>
        <v>Menor</v>
      </c>
      <c r="T33" s="234" t="str">
        <f>IF(AND(S33="Leve"),"20%",IF(AND(S33="Menor"),"40%",IF(AND(S33="Moderado"),"60%",IF(AND(S33="Mayor"),"80%",IF(AND(S33="Catastrófico"),"100%","")))))</f>
        <v>40%</v>
      </c>
      <c r="U33" s="236" t="str">
        <f>INDEX('[1]MATRIZ RIESGO'!$D$6:$H$10,MATCH(P33,'[1]MATRIZ RIESGO'!$C$6:$C$10,),MATCH(S33,'[1]MATRIZ RIESGO'!$D$5:$H$5,))</f>
        <v>Bajo</v>
      </c>
      <c r="V33" s="38">
        <v>1</v>
      </c>
      <c r="W33" s="38" t="s">
        <v>198</v>
      </c>
      <c r="X33" s="157" t="s">
        <v>54</v>
      </c>
      <c r="Y33" s="86" t="s">
        <v>52</v>
      </c>
      <c r="Z33" s="86" t="s">
        <v>57</v>
      </c>
      <c r="AA33" s="86" t="str">
        <f t="shared" si="1"/>
        <v>30%</v>
      </c>
      <c r="AB33" s="219" t="s">
        <v>790</v>
      </c>
      <c r="AC33" s="219" t="s">
        <v>852</v>
      </c>
      <c r="AD33" s="219" t="s">
        <v>787</v>
      </c>
      <c r="AE33" s="219" t="s">
        <v>789</v>
      </c>
      <c r="AF33" s="39">
        <f>IFERROR(IF(X33="Probabilidad",(Q33-(+Q33*AA33)),IF(X33="Impacto",Q33,"")),"")</f>
        <v>0.14000000000000001</v>
      </c>
      <c r="AG33" s="242">
        <f>LOOKUP(2,1/(AF33:AF38&lt;&gt;""),AF33:AF38)</f>
        <v>0.14000000000000001</v>
      </c>
      <c r="AH33" s="242">
        <f>AG33*1</f>
        <v>0.14000000000000001</v>
      </c>
      <c r="AI33" s="236" t="str">
        <f>IF(AND(AH33&lt;=20%),"Muy Baja",IF(AND(AH33&gt;=21%,AH33&lt;=40%),"Baja",IF(AND(AH33&gt;=41%,AH33&lt;=60%),"Media",IF(AND(AH33&gt;=61%,AH33&lt;=80%),"Alta",IF(AND(AH33&gt;=81%,AH33&gt;=100%),"Muy Alta",FALSE)))))</f>
        <v>Muy Baja</v>
      </c>
      <c r="AJ33" s="85" t="str">
        <f>IFERROR(IF(X33="Impacto",(T33-(+T33*AA33)),IF(X33="Probabilidad",T33,"")),"")</f>
        <v>40%</v>
      </c>
      <c r="AK33" s="242" t="str">
        <f>LOOKUP(2,1/(AJ33:AJ38&lt;&gt;""),AJ33:AJ38)</f>
        <v>40%</v>
      </c>
      <c r="AL33" s="242">
        <f>AK33*1</f>
        <v>0.4</v>
      </c>
      <c r="AM33" s="236" t="str">
        <f>CHOOSE((AL33&gt;=0%)+(AL33&gt;=21%)+(AL33&gt;=41%)+(AL33&gt;=61%)+(AL33&gt;=81%),"Leve","Menor","Moderado","Mayor","Catastrófico")</f>
        <v>Menor</v>
      </c>
      <c r="AN33" s="236" t="str">
        <f>INDEX('MATRIZ DE CALOR '!$D$6:$H$10,MATCH(AI33,'MATRIZ DE CALOR '!$C$6:$C$10,),MATCH(AM33,'MATRIZ DE CALOR '!$D$5:$H$5,))</f>
        <v>Bajo</v>
      </c>
      <c r="AO33" s="236" t="s">
        <v>67</v>
      </c>
      <c r="AP33" s="86"/>
      <c r="AQ33" s="86"/>
      <c r="AR33" s="45"/>
      <c r="AS33" s="45"/>
      <c r="AT33" s="86"/>
      <c r="AU33" s="86"/>
      <c r="AV33" s="237" t="s">
        <v>199</v>
      </c>
      <c r="AW33" s="237" t="s">
        <v>159</v>
      </c>
      <c r="AX33" s="76"/>
      <c r="AY33" s="88"/>
      <c r="BA33" s="198"/>
      <c r="BB33" s="198"/>
      <c r="BC33" s="198"/>
      <c r="BD33" s="196"/>
      <c r="BE33" s="196"/>
      <c r="BF33" s="196"/>
      <c r="BG33" s="196"/>
      <c r="BH33" s="196"/>
      <c r="BI33" s="196"/>
      <c r="BJ33" s="196"/>
      <c r="BK33" s="196"/>
      <c r="BL33" s="196"/>
      <c r="BM33" s="196"/>
      <c r="BN33" s="196"/>
      <c r="BO33" s="196"/>
      <c r="BP33" s="196"/>
      <c r="BQ33" s="196"/>
      <c r="BR33" s="196"/>
      <c r="BS33" s="196"/>
      <c r="BT33" s="196"/>
      <c r="BU33" s="196"/>
      <c r="BV33" s="196"/>
      <c r="BW33" s="196"/>
      <c r="BX33" s="196"/>
      <c r="BY33" s="196"/>
      <c r="BZ33" s="196"/>
      <c r="CA33" s="196"/>
      <c r="CB33" s="196"/>
      <c r="CC33" s="196"/>
      <c r="CD33" s="196"/>
      <c r="CE33" s="196"/>
      <c r="CF33" s="196"/>
      <c r="CG33" s="196"/>
      <c r="CH33" s="196"/>
      <c r="CI33" s="196"/>
      <c r="CJ33" s="196"/>
      <c r="CK33" s="196"/>
      <c r="CL33" s="196"/>
      <c r="FX33" s="27"/>
      <c r="GB33" s="36"/>
    </row>
    <row r="34" spans="1:184" s="92" customFormat="1" ht="13.5" customHeight="1" x14ac:dyDescent="0.3">
      <c r="A34" s="236"/>
      <c r="B34" s="204"/>
      <c r="C34" s="220"/>
      <c r="D34" s="220"/>
      <c r="E34" s="223"/>
      <c r="F34" s="220"/>
      <c r="G34" s="238"/>
      <c r="H34" s="236"/>
      <c r="I34" s="237"/>
      <c r="J34" s="237"/>
      <c r="K34" s="237"/>
      <c r="L34" s="237"/>
      <c r="M34" s="236"/>
      <c r="N34" s="237"/>
      <c r="O34" s="237"/>
      <c r="P34" s="236"/>
      <c r="Q34" s="236"/>
      <c r="R34" s="236"/>
      <c r="S34" s="236"/>
      <c r="T34" s="234"/>
      <c r="U34" s="236"/>
      <c r="V34" s="38"/>
      <c r="W34" s="38"/>
      <c r="X34" s="157"/>
      <c r="Y34" s="86"/>
      <c r="Z34" s="86"/>
      <c r="AA34" s="86" t="str">
        <f t="shared" si="1"/>
        <v/>
      </c>
      <c r="AB34" s="220"/>
      <c r="AC34" s="220"/>
      <c r="AD34" s="220"/>
      <c r="AE34" s="220"/>
      <c r="AF34" s="39" t="str">
        <f>IFERROR(IF(AND(X33="Probabilidad",X34="Probabilidad"),(AF33-(+AF33*AA34)),IF(X34="Probabilidad",(Q33-(+Q33*AA34)),IF(X34="Impacto",AF33,""))),"")</f>
        <v/>
      </c>
      <c r="AG34" s="242"/>
      <c r="AH34" s="242"/>
      <c r="AI34" s="236"/>
      <c r="AJ34" s="85" t="str">
        <f>IFERROR(IF(AND(X33="Impacto",AA34="Impacto"),(AJ33-(+AJ33*AA34)),IF(X34="Impacto",(T33-(+T33*AA34)),IF(X34="Probabilidad",AJ33,""))),"")</f>
        <v/>
      </c>
      <c r="AK34" s="242"/>
      <c r="AL34" s="242"/>
      <c r="AM34" s="236"/>
      <c r="AN34" s="236"/>
      <c r="AO34" s="236"/>
      <c r="AP34" s="86"/>
      <c r="AQ34" s="86"/>
      <c r="AR34" s="45"/>
      <c r="AS34" s="45"/>
      <c r="AT34" s="86"/>
      <c r="AU34" s="86"/>
      <c r="AV34" s="237"/>
      <c r="AW34" s="237"/>
      <c r="AX34" s="77"/>
      <c r="AY34" s="89"/>
      <c r="BA34" s="198"/>
      <c r="BB34" s="198"/>
      <c r="BC34" s="198"/>
      <c r="BD34" s="196"/>
      <c r="BE34" s="196"/>
      <c r="BF34" s="196"/>
      <c r="BG34" s="196"/>
      <c r="BH34" s="196"/>
      <c r="BI34" s="196"/>
      <c r="BJ34" s="196"/>
      <c r="BK34" s="196"/>
      <c r="BL34" s="196"/>
      <c r="BM34" s="196"/>
      <c r="BN34" s="196"/>
      <c r="BO34" s="196"/>
      <c r="BP34" s="196"/>
      <c r="BQ34" s="196"/>
      <c r="BR34" s="196"/>
      <c r="BS34" s="196"/>
      <c r="BT34" s="196"/>
      <c r="BU34" s="196"/>
      <c r="BV34" s="196"/>
      <c r="BW34" s="196"/>
      <c r="BX34" s="196"/>
      <c r="BY34" s="196"/>
      <c r="BZ34" s="196"/>
      <c r="CA34" s="196"/>
      <c r="CB34" s="196"/>
      <c r="CC34" s="196"/>
      <c r="CD34" s="196"/>
      <c r="CE34" s="196"/>
      <c r="CF34" s="196"/>
      <c r="CG34" s="196"/>
      <c r="CH34" s="196"/>
      <c r="CI34" s="196"/>
      <c r="CJ34" s="196"/>
      <c r="CK34" s="196"/>
      <c r="CL34" s="196"/>
      <c r="FX34" s="27"/>
    </row>
    <row r="35" spans="1:184" s="92" customFormat="1" ht="13.5" customHeight="1" x14ac:dyDescent="0.3">
      <c r="A35" s="236"/>
      <c r="B35" s="204"/>
      <c r="C35" s="220"/>
      <c r="D35" s="220"/>
      <c r="E35" s="223"/>
      <c r="F35" s="220"/>
      <c r="G35" s="238"/>
      <c r="H35" s="236"/>
      <c r="I35" s="237"/>
      <c r="J35" s="237"/>
      <c r="K35" s="237"/>
      <c r="L35" s="237"/>
      <c r="M35" s="236"/>
      <c r="N35" s="237"/>
      <c r="O35" s="237"/>
      <c r="P35" s="236"/>
      <c r="Q35" s="236"/>
      <c r="R35" s="236"/>
      <c r="S35" s="236"/>
      <c r="T35" s="234"/>
      <c r="U35" s="236"/>
      <c r="V35" s="38"/>
      <c r="W35" s="38"/>
      <c r="X35" s="157"/>
      <c r="Y35" s="86"/>
      <c r="Z35" s="86"/>
      <c r="AA35" s="86" t="str">
        <f t="shared" si="1"/>
        <v/>
      </c>
      <c r="AB35" s="220"/>
      <c r="AC35" s="220"/>
      <c r="AD35" s="220"/>
      <c r="AE35" s="220"/>
      <c r="AF35" s="39" t="str">
        <f>IFERROR(IF(AND(X34="Probabilidad",X35="Probabilidad"),(AF34-(+AF34*AA35)),IF(X35="Probabilidad",(Q34-(+Q34*AA35)),IF(X35="Impacto",AF34,""))),"")</f>
        <v/>
      </c>
      <c r="AG35" s="242"/>
      <c r="AH35" s="242"/>
      <c r="AI35" s="236"/>
      <c r="AJ35" s="85" t="str">
        <f>IFERROR(IF(AND(X34="Impacto",AA35="Impacto"),(AJ34-(+AJ34*AA35)),IF(X35="Impacto",(T34-(+T34*AA35)),IF(X35="Probabilidad",AJ34,""))),"")</f>
        <v/>
      </c>
      <c r="AK35" s="242"/>
      <c r="AL35" s="242"/>
      <c r="AM35" s="236"/>
      <c r="AN35" s="236"/>
      <c r="AO35" s="236"/>
      <c r="AP35" s="86"/>
      <c r="AQ35" s="86"/>
      <c r="AR35" s="45"/>
      <c r="AS35" s="45"/>
      <c r="AT35" s="86"/>
      <c r="AU35" s="86"/>
      <c r="AV35" s="237"/>
      <c r="AW35" s="237"/>
      <c r="AX35" s="77"/>
      <c r="AY35" s="89"/>
      <c r="BA35" s="198"/>
      <c r="BB35" s="198"/>
      <c r="BC35" s="198"/>
      <c r="BD35" s="196"/>
      <c r="BE35" s="196"/>
      <c r="BF35" s="196"/>
      <c r="BG35" s="196"/>
      <c r="BH35" s="196"/>
      <c r="BI35" s="196"/>
      <c r="BJ35" s="196"/>
      <c r="BK35" s="196"/>
      <c r="BL35" s="196"/>
      <c r="BM35" s="196"/>
      <c r="BN35" s="196"/>
      <c r="BO35" s="196"/>
      <c r="BP35" s="196"/>
      <c r="BQ35" s="196"/>
      <c r="BR35" s="196"/>
      <c r="BS35" s="196"/>
      <c r="BT35" s="196"/>
      <c r="BU35" s="196"/>
      <c r="BV35" s="196"/>
      <c r="BW35" s="196"/>
      <c r="BX35" s="196"/>
      <c r="BY35" s="196"/>
      <c r="BZ35" s="196"/>
      <c r="CA35" s="196"/>
      <c r="CB35" s="196"/>
      <c r="CC35" s="196"/>
      <c r="CD35" s="196"/>
      <c r="CE35" s="196"/>
      <c r="CF35" s="196"/>
      <c r="CG35" s="196"/>
      <c r="CH35" s="196"/>
      <c r="CI35" s="196"/>
      <c r="CJ35" s="196"/>
      <c r="CK35" s="196"/>
      <c r="CL35" s="196"/>
      <c r="FX35" s="27"/>
    </row>
    <row r="36" spans="1:184" s="92" customFormat="1" ht="13.5" customHeight="1" x14ac:dyDescent="0.3">
      <c r="A36" s="236"/>
      <c r="B36" s="204"/>
      <c r="C36" s="220"/>
      <c r="D36" s="220"/>
      <c r="E36" s="223"/>
      <c r="F36" s="220"/>
      <c r="G36" s="238"/>
      <c r="H36" s="236"/>
      <c r="I36" s="237"/>
      <c r="J36" s="237"/>
      <c r="K36" s="237"/>
      <c r="L36" s="237"/>
      <c r="M36" s="236"/>
      <c r="N36" s="237"/>
      <c r="O36" s="237"/>
      <c r="P36" s="236"/>
      <c r="Q36" s="236"/>
      <c r="R36" s="236"/>
      <c r="S36" s="236"/>
      <c r="T36" s="234"/>
      <c r="U36" s="236"/>
      <c r="V36" s="38"/>
      <c r="W36" s="38"/>
      <c r="X36" s="157"/>
      <c r="Y36" s="86"/>
      <c r="Z36" s="86"/>
      <c r="AA36" s="86" t="str">
        <f t="shared" si="1"/>
        <v/>
      </c>
      <c r="AB36" s="220"/>
      <c r="AC36" s="220"/>
      <c r="AD36" s="220"/>
      <c r="AE36" s="220"/>
      <c r="AF36" s="39" t="str">
        <f>IFERROR(IF(AND(X35="Probabilidad",X36="Probabilidad"),(AF35-(+AF35*AA36)),IF(X36="Probabilidad",(Q35-(+Q35*AA36)),IF(X36="Impacto",AF35,""))),"")</f>
        <v/>
      </c>
      <c r="AG36" s="242"/>
      <c r="AH36" s="242"/>
      <c r="AI36" s="236"/>
      <c r="AJ36" s="85" t="str">
        <f>IFERROR(IF(AND(X35="Impacto",AA36="Impacto"),(AJ35-(+AJ35*AA36)),IF(X36="Impacto",(T35-(+T35*AA36)),IF(X36="Probabilidad",AJ35,""))),"")</f>
        <v/>
      </c>
      <c r="AK36" s="242"/>
      <c r="AL36" s="242"/>
      <c r="AM36" s="236"/>
      <c r="AN36" s="236"/>
      <c r="AO36" s="236"/>
      <c r="AP36" s="86"/>
      <c r="AQ36" s="86"/>
      <c r="AR36" s="45"/>
      <c r="AS36" s="45"/>
      <c r="AT36" s="86"/>
      <c r="AU36" s="86"/>
      <c r="AV36" s="237"/>
      <c r="AW36" s="237"/>
      <c r="AX36" s="77"/>
      <c r="AY36" s="89"/>
      <c r="BA36" s="198"/>
      <c r="BB36" s="198"/>
      <c r="BC36" s="198"/>
      <c r="BD36" s="196"/>
      <c r="BE36" s="196"/>
      <c r="BF36" s="196"/>
      <c r="BG36" s="196"/>
      <c r="BH36" s="196"/>
      <c r="BI36" s="196"/>
      <c r="BJ36" s="196"/>
      <c r="BK36" s="196"/>
      <c r="BL36" s="196"/>
      <c r="BM36" s="196"/>
      <c r="BN36" s="196"/>
      <c r="BO36" s="196"/>
      <c r="BP36" s="196"/>
      <c r="BQ36" s="196"/>
      <c r="BR36" s="196"/>
      <c r="BS36" s="196"/>
      <c r="BT36" s="196"/>
      <c r="BU36" s="196"/>
      <c r="BV36" s="196"/>
      <c r="BW36" s="196"/>
      <c r="BX36" s="196"/>
      <c r="BY36" s="196"/>
      <c r="BZ36" s="196"/>
      <c r="CA36" s="196"/>
      <c r="CB36" s="196"/>
      <c r="CC36" s="196"/>
      <c r="CD36" s="196"/>
      <c r="CE36" s="196"/>
      <c r="CF36" s="196"/>
      <c r="CG36" s="196"/>
      <c r="CH36" s="196"/>
      <c r="CI36" s="196"/>
      <c r="CJ36" s="196"/>
      <c r="CK36" s="196"/>
      <c r="CL36" s="196"/>
      <c r="FX36" s="27"/>
    </row>
    <row r="37" spans="1:184" s="92" customFormat="1" ht="13.5" customHeight="1" x14ac:dyDescent="0.3">
      <c r="A37" s="236"/>
      <c r="B37" s="204"/>
      <c r="C37" s="220"/>
      <c r="D37" s="220"/>
      <c r="E37" s="223"/>
      <c r="F37" s="220"/>
      <c r="G37" s="238"/>
      <c r="H37" s="236"/>
      <c r="I37" s="237"/>
      <c r="J37" s="237"/>
      <c r="K37" s="237"/>
      <c r="L37" s="237"/>
      <c r="M37" s="236"/>
      <c r="N37" s="237"/>
      <c r="O37" s="237"/>
      <c r="P37" s="236"/>
      <c r="Q37" s="236"/>
      <c r="R37" s="236"/>
      <c r="S37" s="236"/>
      <c r="T37" s="234"/>
      <c r="U37" s="236"/>
      <c r="V37" s="38"/>
      <c r="W37" s="38"/>
      <c r="X37" s="157"/>
      <c r="Y37" s="86"/>
      <c r="Z37" s="86"/>
      <c r="AA37" s="86" t="str">
        <f t="shared" si="1"/>
        <v/>
      </c>
      <c r="AB37" s="220"/>
      <c r="AC37" s="220"/>
      <c r="AD37" s="220"/>
      <c r="AE37" s="220"/>
      <c r="AF37" s="39" t="str">
        <f>IFERROR(IF(AND(X36="Probabilidad",X37="Probabilidad"),(AF36-(+AF36*AA37)),IF(X37="Probabilidad",(Q36-(+Q36*AA37)),IF(X37="Impacto",AF36,""))),"")</f>
        <v/>
      </c>
      <c r="AG37" s="242"/>
      <c r="AH37" s="242"/>
      <c r="AI37" s="236"/>
      <c r="AJ37" s="85" t="str">
        <f>IFERROR(IF(AND(X36="Impacto",AA37="Impacto"),(AJ36-(+AJ36*AA37)),IF(X37="Impacto",(T36-(+T36*AA37)),IF(X37="Probabilidad",AJ36,""))),"")</f>
        <v/>
      </c>
      <c r="AK37" s="242"/>
      <c r="AL37" s="242"/>
      <c r="AM37" s="236"/>
      <c r="AN37" s="236"/>
      <c r="AO37" s="236"/>
      <c r="AP37" s="86"/>
      <c r="AQ37" s="86"/>
      <c r="AR37" s="45"/>
      <c r="AS37" s="45"/>
      <c r="AT37" s="86"/>
      <c r="AU37" s="86"/>
      <c r="AV37" s="237"/>
      <c r="AW37" s="237"/>
      <c r="AX37" s="77"/>
      <c r="AY37" s="89"/>
      <c r="BA37" s="198"/>
      <c r="BB37" s="198"/>
      <c r="BC37" s="198"/>
      <c r="BD37" s="196"/>
      <c r="BE37" s="196"/>
      <c r="BF37" s="196"/>
      <c r="BG37" s="196"/>
      <c r="BH37" s="196"/>
      <c r="BI37" s="196"/>
      <c r="BJ37" s="196"/>
      <c r="BK37" s="196"/>
      <c r="BL37" s="196"/>
      <c r="BM37" s="196"/>
      <c r="BN37" s="196"/>
      <c r="BO37" s="196"/>
      <c r="BP37" s="196"/>
      <c r="BQ37" s="196"/>
      <c r="BR37" s="196"/>
      <c r="BS37" s="196"/>
      <c r="BT37" s="196"/>
      <c r="BU37" s="196"/>
      <c r="BV37" s="196"/>
      <c r="BW37" s="196"/>
      <c r="BX37" s="196"/>
      <c r="BY37" s="196"/>
      <c r="BZ37" s="196"/>
      <c r="CA37" s="196"/>
      <c r="CB37" s="196"/>
      <c r="CC37" s="196"/>
      <c r="CD37" s="196"/>
      <c r="CE37" s="196"/>
      <c r="CF37" s="196"/>
      <c r="CG37" s="196"/>
      <c r="CH37" s="196"/>
      <c r="CI37" s="196"/>
      <c r="CJ37" s="196"/>
      <c r="CK37" s="196"/>
      <c r="CL37" s="196"/>
      <c r="FX37" s="27"/>
    </row>
    <row r="38" spans="1:184" s="92" customFormat="1" ht="13.5" customHeight="1" x14ac:dyDescent="0.3">
      <c r="A38" s="236"/>
      <c r="B38" s="205"/>
      <c r="C38" s="221"/>
      <c r="D38" s="221"/>
      <c r="E38" s="224"/>
      <c r="F38" s="221"/>
      <c r="G38" s="238"/>
      <c r="H38" s="236"/>
      <c r="I38" s="237"/>
      <c r="J38" s="237"/>
      <c r="K38" s="237"/>
      <c r="L38" s="237"/>
      <c r="M38" s="236"/>
      <c r="N38" s="237"/>
      <c r="O38" s="237"/>
      <c r="P38" s="236"/>
      <c r="Q38" s="236"/>
      <c r="R38" s="236"/>
      <c r="S38" s="236"/>
      <c r="T38" s="234"/>
      <c r="U38" s="236"/>
      <c r="V38" s="38"/>
      <c r="W38" s="38"/>
      <c r="X38" s="157"/>
      <c r="Y38" s="86"/>
      <c r="Z38" s="86"/>
      <c r="AA38" s="86" t="str">
        <f t="shared" si="1"/>
        <v/>
      </c>
      <c r="AB38" s="221"/>
      <c r="AC38" s="221"/>
      <c r="AD38" s="221"/>
      <c r="AE38" s="221"/>
      <c r="AF38" s="39" t="str">
        <f>IFERROR(IF(AND(X37="Probabilidad",X38="Probabilidad"),(AF37-(+AF37*AA38)),IF(X38="Probabilidad",(Q37-(+Q37*AA38)),IF(X38="Impacto",AF37,""))),"")</f>
        <v/>
      </c>
      <c r="AG38" s="242"/>
      <c r="AH38" s="242"/>
      <c r="AI38" s="236"/>
      <c r="AJ38" s="85" t="str">
        <f>IFERROR(IF(AND(X37="Impacto",AA38="Impacto"),(AJ37-(+AJ37*AA38)),IF(X38="Impacto",(T37-(+T37*AA38)),IF(X38="Probabilidad",AJ37,""))),"")</f>
        <v/>
      </c>
      <c r="AK38" s="242"/>
      <c r="AL38" s="242"/>
      <c r="AM38" s="236"/>
      <c r="AN38" s="236"/>
      <c r="AO38" s="236"/>
      <c r="AP38" s="86"/>
      <c r="AQ38" s="86"/>
      <c r="AR38" s="45"/>
      <c r="AS38" s="86"/>
      <c r="AT38" s="86"/>
      <c r="AU38" s="86"/>
      <c r="AV38" s="237"/>
      <c r="AW38" s="237"/>
      <c r="AX38" s="79"/>
      <c r="AY38" s="90"/>
      <c r="BA38" s="198"/>
      <c r="BB38" s="198"/>
      <c r="BC38" s="198"/>
      <c r="BD38" s="196"/>
      <c r="BE38" s="196"/>
      <c r="BF38" s="196"/>
      <c r="BG38" s="196"/>
      <c r="BH38" s="196"/>
      <c r="BI38" s="196"/>
      <c r="BJ38" s="196"/>
      <c r="BK38" s="196"/>
      <c r="BL38" s="196"/>
      <c r="BM38" s="196"/>
      <c r="BN38" s="196"/>
      <c r="BO38" s="196"/>
      <c r="BP38" s="196"/>
      <c r="BQ38" s="196"/>
      <c r="BR38" s="196"/>
      <c r="BS38" s="196"/>
      <c r="BT38" s="196"/>
      <c r="BU38" s="196"/>
      <c r="BV38" s="196"/>
      <c r="BW38" s="196"/>
      <c r="BX38" s="196"/>
      <c r="BY38" s="196"/>
      <c r="BZ38" s="196"/>
      <c r="CA38" s="196"/>
      <c r="CB38" s="196"/>
      <c r="CC38" s="196"/>
      <c r="CD38" s="196"/>
      <c r="CE38" s="196"/>
      <c r="CF38" s="196"/>
      <c r="CG38" s="196"/>
      <c r="CH38" s="196"/>
      <c r="CI38" s="196"/>
      <c r="CJ38" s="196"/>
      <c r="CK38" s="196"/>
      <c r="CL38" s="196"/>
      <c r="FX38" s="27"/>
      <c r="GB38" s="37"/>
    </row>
    <row r="39" spans="1:184" s="92" customFormat="1" ht="13.5" customHeight="1" x14ac:dyDescent="0.3">
      <c r="A39" s="236">
        <v>6</v>
      </c>
      <c r="B39" s="203" t="s">
        <v>195</v>
      </c>
      <c r="C39" s="219" t="s">
        <v>841</v>
      </c>
      <c r="D39" s="219" t="s">
        <v>814</v>
      </c>
      <c r="E39" s="222" t="str">
        <f>IFERROR(VLOOKUP(C39,Tabla4[#All],2,0),"")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39" s="219" t="s">
        <v>29</v>
      </c>
      <c r="G39" s="238" t="s">
        <v>32</v>
      </c>
      <c r="H39" s="236" t="s">
        <v>70</v>
      </c>
      <c r="I39" s="237" t="s">
        <v>200</v>
      </c>
      <c r="J39" s="237" t="s">
        <v>201</v>
      </c>
      <c r="K39" s="237" t="s">
        <v>631</v>
      </c>
      <c r="L39" s="237" t="s">
        <v>589</v>
      </c>
      <c r="M39" s="236" t="s">
        <v>32</v>
      </c>
      <c r="N39" s="237" t="s">
        <v>163</v>
      </c>
      <c r="O39" s="237">
        <v>1</v>
      </c>
      <c r="P39" s="236" t="str">
        <f>IF(AND(O39&lt;=2),"Muy Baja",IF(AND(O39&gt;=3,O39&lt;=23),"Baja",IF(AND(O39&gt;=24,O39&lt;=499),"Media",IF(AND(O39&gt;=500,O39&lt;=4999),"Alta",IF(AND(O39&gt;=5000),"Muy Alta",FALSE)))))</f>
        <v>Muy Baja</v>
      </c>
      <c r="Q39" s="236" t="str">
        <f>IF(AND(O39&lt;=2),"20%",IF(AND(O39&gt;=3,O39&lt;=23),"40%",IF(AND(O39&gt;=24,O39&lt;=499),"60%",IF(AND(O39&gt;=500,O39&lt;=4999),"80%",IF(AND(O39&gt;=5000),"100%",FALSE)))))</f>
        <v>20%</v>
      </c>
      <c r="R39" s="236" t="s">
        <v>44</v>
      </c>
      <c r="S39" s="236" t="str">
        <f>IF(AND(R39=$GB$4),"Leve",IF(AND(R39=$GB$5),"Menor",IF(AND(R39=$GB$6),"Moderado",IF(AND(R39=$GB$7),"mayor",IF(AND(R39=$GB$8),"Catastrófico",IF(AND(R39=$GB$10),"Leve",IF(AND(R39=$GB$11),"Menor",IF(AND(R39=$GB$12),"Moderado",IF(AND(R39=$GB$13),"Mayor",IF(AND(R39=$GB$14),"Catastrófico",FALSE))))))))))</f>
        <v>Catastrófico</v>
      </c>
      <c r="T39" s="234" t="str">
        <f>IF(AND(S39="Leve"),"20%",IF(AND(S39="Menor"),"40%",IF(AND(S39="Moderado"),"60%",IF(AND(S39="Mayor"),"80%",IF(AND(S39="Catastrófico"),"100%","")))))</f>
        <v>100%</v>
      </c>
      <c r="U39" s="236" t="str">
        <f>INDEX('[1]MATRIZ RIESGO'!$D$6:$H$10,MATCH(P39,'[1]MATRIZ RIESGO'!$C$6:$C$10,),MATCH(S39,'[1]MATRIZ RIESGO'!$D$5:$H$5,))</f>
        <v>Extremo</v>
      </c>
      <c r="V39" s="38">
        <v>1</v>
      </c>
      <c r="W39" s="38" t="s">
        <v>659</v>
      </c>
      <c r="X39" s="157" t="s">
        <v>55</v>
      </c>
      <c r="Y39" s="86" t="s">
        <v>53</v>
      </c>
      <c r="Z39" s="86" t="s">
        <v>57</v>
      </c>
      <c r="AA39" s="86" t="str">
        <f t="shared" si="1"/>
        <v>25%</v>
      </c>
      <c r="AB39" s="219" t="s">
        <v>790</v>
      </c>
      <c r="AC39" s="219" t="s">
        <v>548</v>
      </c>
      <c r="AD39" s="219" t="s">
        <v>796</v>
      </c>
      <c r="AE39" s="219" t="s">
        <v>785</v>
      </c>
      <c r="AF39" s="39" t="str">
        <f>IFERROR(IF(X39="Probabilidad",(Q39-(+Q39*AA39)),IF(X39="Impacto",Q39,"")),"")</f>
        <v>20%</v>
      </c>
      <c r="AG39" s="242">
        <f>LOOKUP(2,1/(AF39:AF44&lt;&gt;""),AF39:AF44)</f>
        <v>0.12</v>
      </c>
      <c r="AH39" s="242">
        <f>AG39*1</f>
        <v>0.12</v>
      </c>
      <c r="AI39" s="236" t="str">
        <f>IF(AND(AH39&lt;=20%),"Muy Baja",IF(AND(AH39&gt;=21%,AH39&lt;=40%),"Baja",IF(AND(AH39&gt;=41%,AH39&lt;=60%),"Media",IF(AND(AH39&gt;=61%,AH39&lt;=80%),"Alta",IF(AND(AH39&gt;=81%,AH39&gt;=100%),"Muy Alta",FALSE)))))</f>
        <v>Muy Baja</v>
      </c>
      <c r="AJ39" s="85">
        <f>IFERROR(IF(X39="Impacto",(T39-(+T39*AA39)),IF(X39="Probabilidad",T39,"")),"")</f>
        <v>0.75</v>
      </c>
      <c r="AK39" s="242">
        <f>LOOKUP(2,1/(AJ39:AJ44&lt;&gt;""),AJ39:AJ44)</f>
        <v>0.75</v>
      </c>
      <c r="AL39" s="242">
        <f>AK39*1</f>
        <v>0.75</v>
      </c>
      <c r="AM39" s="236" t="str">
        <f>CHOOSE((AL39&gt;=0%)+(AL39&gt;=21%)+(AL39&gt;=41%)+(AL39&gt;=61%)+(AL39&gt;=81%),"Leve","Menor","Moderado","Mayor","Catastrófico")</f>
        <v>Mayor</v>
      </c>
      <c r="AN39" s="236" t="str">
        <f>INDEX('[1]MATRIZ RIESGO'!$D$6:$H$10,MATCH(AI39,'[1]MATRIZ RIESGO'!$C$6:$C$10,),MATCH(AM39,'[1]MATRIZ RIESGO'!$D$5:$H$5,))</f>
        <v>Alto</v>
      </c>
      <c r="AO39" s="236" t="s">
        <v>67</v>
      </c>
      <c r="AP39" s="86"/>
      <c r="AQ39" s="86"/>
      <c r="AR39" s="45"/>
      <c r="AS39" s="45"/>
      <c r="AT39" s="86"/>
      <c r="AU39" s="86"/>
      <c r="AV39" s="237" t="s">
        <v>202</v>
      </c>
      <c r="AW39" s="237" t="s">
        <v>159</v>
      </c>
      <c r="AX39" s="88"/>
      <c r="AY39" s="88"/>
      <c r="BA39" s="198"/>
      <c r="BB39" s="198"/>
      <c r="BC39" s="198"/>
      <c r="BD39" s="196"/>
      <c r="BE39" s="196"/>
      <c r="BF39" s="196"/>
      <c r="BG39" s="196"/>
      <c r="BH39" s="196"/>
      <c r="BI39" s="196"/>
      <c r="BJ39" s="196"/>
      <c r="BK39" s="196"/>
      <c r="BL39" s="196"/>
      <c r="BM39" s="196"/>
      <c r="BN39" s="196"/>
      <c r="BO39" s="196"/>
      <c r="BP39" s="196"/>
      <c r="BQ39" s="196"/>
      <c r="BR39" s="196"/>
      <c r="BS39" s="196"/>
      <c r="BT39" s="196"/>
      <c r="BU39" s="196"/>
      <c r="BV39" s="196"/>
      <c r="BW39" s="196"/>
      <c r="BX39" s="196"/>
      <c r="BY39" s="196"/>
      <c r="BZ39" s="196"/>
      <c r="CA39" s="196"/>
      <c r="CB39" s="196"/>
      <c r="CC39" s="196"/>
      <c r="CD39" s="196"/>
      <c r="CE39" s="196"/>
      <c r="CF39" s="196"/>
      <c r="CG39" s="196"/>
      <c r="CH39" s="196"/>
      <c r="CI39" s="196"/>
      <c r="CJ39" s="196"/>
      <c r="CK39" s="196"/>
      <c r="CL39" s="196"/>
      <c r="FX39" s="27"/>
      <c r="GB39" s="36"/>
    </row>
    <row r="40" spans="1:184" s="92" customFormat="1" ht="13.5" customHeight="1" x14ac:dyDescent="0.3">
      <c r="A40" s="236"/>
      <c r="B40" s="204"/>
      <c r="C40" s="220"/>
      <c r="D40" s="220"/>
      <c r="E40" s="223"/>
      <c r="F40" s="220"/>
      <c r="G40" s="238"/>
      <c r="H40" s="236"/>
      <c r="I40" s="237"/>
      <c r="J40" s="237"/>
      <c r="K40" s="237"/>
      <c r="L40" s="237"/>
      <c r="M40" s="236"/>
      <c r="N40" s="237"/>
      <c r="O40" s="237"/>
      <c r="P40" s="236"/>
      <c r="Q40" s="236"/>
      <c r="R40" s="236"/>
      <c r="S40" s="236"/>
      <c r="T40" s="234"/>
      <c r="U40" s="236"/>
      <c r="V40" s="38">
        <v>2</v>
      </c>
      <c r="W40" s="38" t="s">
        <v>203</v>
      </c>
      <c r="X40" s="157" t="s">
        <v>54</v>
      </c>
      <c r="Y40" s="86" t="s">
        <v>51</v>
      </c>
      <c r="Z40" s="86" t="s">
        <v>57</v>
      </c>
      <c r="AA40" s="86" t="str">
        <f t="shared" si="1"/>
        <v>40%</v>
      </c>
      <c r="AB40" s="220"/>
      <c r="AC40" s="220"/>
      <c r="AD40" s="220"/>
      <c r="AE40" s="220"/>
      <c r="AF40" s="39">
        <f>IFERROR(IF(AND(X39="Probabilidad",X40="Probabilidad"),(AF39-(+AF39*AA40)),IF(X40="Probabilidad",(Q39-(+Q39*AA40)),IF(X40="Impacto",AF39,""))),"")</f>
        <v>0.12</v>
      </c>
      <c r="AG40" s="242"/>
      <c r="AH40" s="242"/>
      <c r="AI40" s="236"/>
      <c r="AJ40" s="85">
        <f>IFERROR(IF(AND(X39="Impacto",AA40="Impacto"),(AJ39-(+AJ39*AA40)),IF(X40="Impacto",(T39-(+T39*AA40)),IF(X40="Probabilidad",AJ39,""))),"")</f>
        <v>0.75</v>
      </c>
      <c r="AK40" s="242"/>
      <c r="AL40" s="242"/>
      <c r="AM40" s="236"/>
      <c r="AN40" s="236"/>
      <c r="AO40" s="236"/>
      <c r="AP40" s="86"/>
      <c r="AQ40" s="86"/>
      <c r="AR40" s="45"/>
      <c r="AS40" s="86"/>
      <c r="AT40" s="86"/>
      <c r="AU40" s="86"/>
      <c r="AV40" s="237"/>
      <c r="AW40" s="237"/>
      <c r="AX40" s="89"/>
      <c r="AY40" s="89"/>
      <c r="BA40" s="198"/>
      <c r="BB40" s="198"/>
      <c r="BC40" s="198"/>
      <c r="BD40" s="196"/>
      <c r="BE40" s="196"/>
      <c r="BF40" s="196"/>
      <c r="BG40" s="196"/>
      <c r="BH40" s="196"/>
      <c r="BI40" s="196"/>
      <c r="BJ40" s="196"/>
      <c r="BK40" s="196"/>
      <c r="BL40" s="196"/>
      <c r="BM40" s="196"/>
      <c r="BN40" s="196"/>
      <c r="BO40" s="196"/>
      <c r="BP40" s="196"/>
      <c r="BQ40" s="196"/>
      <c r="BR40" s="196"/>
      <c r="BS40" s="196"/>
      <c r="BT40" s="196"/>
      <c r="BU40" s="196"/>
      <c r="BV40" s="196"/>
      <c r="BW40" s="196"/>
      <c r="BX40" s="196"/>
      <c r="BY40" s="196"/>
      <c r="BZ40" s="196"/>
      <c r="CA40" s="196"/>
      <c r="CB40" s="196"/>
      <c r="CC40" s="196"/>
      <c r="CD40" s="196"/>
      <c r="CE40" s="196"/>
      <c r="CF40" s="196"/>
      <c r="CG40" s="196"/>
      <c r="CH40" s="196"/>
      <c r="CI40" s="196"/>
      <c r="CJ40" s="196"/>
      <c r="CK40" s="196"/>
      <c r="CL40" s="196"/>
      <c r="FX40" s="27"/>
    </row>
    <row r="41" spans="1:184" s="92" customFormat="1" ht="13.5" customHeight="1" x14ac:dyDescent="0.3">
      <c r="A41" s="236"/>
      <c r="B41" s="204"/>
      <c r="C41" s="220"/>
      <c r="D41" s="220"/>
      <c r="E41" s="223"/>
      <c r="F41" s="220"/>
      <c r="G41" s="238"/>
      <c r="H41" s="236"/>
      <c r="I41" s="237"/>
      <c r="J41" s="237"/>
      <c r="K41" s="237"/>
      <c r="L41" s="237"/>
      <c r="M41" s="236"/>
      <c r="N41" s="237"/>
      <c r="O41" s="237"/>
      <c r="P41" s="236"/>
      <c r="Q41" s="236"/>
      <c r="R41" s="236"/>
      <c r="S41" s="236"/>
      <c r="T41" s="234"/>
      <c r="U41" s="236"/>
      <c r="V41" s="38"/>
      <c r="W41" s="38"/>
      <c r="X41" s="157"/>
      <c r="Y41" s="86"/>
      <c r="Z41" s="86"/>
      <c r="AA41" s="86" t="str">
        <f t="shared" si="1"/>
        <v/>
      </c>
      <c r="AB41" s="220"/>
      <c r="AC41" s="220"/>
      <c r="AD41" s="220"/>
      <c r="AE41" s="220"/>
      <c r="AF41" s="39" t="str">
        <f>IFERROR(IF(AND(X40="Probabilidad",X41="Probabilidad"),(AF40-(+AF40*AA41)),IF(X41="Probabilidad",(Q40-(+Q40*AA41)),IF(X41="Impacto",AF40,""))),"")</f>
        <v/>
      </c>
      <c r="AG41" s="242"/>
      <c r="AH41" s="242"/>
      <c r="AI41" s="236"/>
      <c r="AJ41" s="85" t="str">
        <f>IFERROR(IF(AND(X40="Impacto",AA41="Impacto"),(AJ40-(+AJ40*AA41)),IF(X41="Impacto",(T40-(+T40*AA41)),IF(X41="Probabilidad",AJ40,""))),"")</f>
        <v/>
      </c>
      <c r="AK41" s="242"/>
      <c r="AL41" s="242"/>
      <c r="AM41" s="236"/>
      <c r="AN41" s="236"/>
      <c r="AO41" s="236"/>
      <c r="AP41" s="86"/>
      <c r="AQ41" s="86"/>
      <c r="AR41" s="45"/>
      <c r="AS41" s="86"/>
      <c r="AT41" s="86"/>
      <c r="AU41" s="86"/>
      <c r="AV41" s="237"/>
      <c r="AW41" s="237"/>
      <c r="AX41" s="89"/>
      <c r="AY41" s="89"/>
      <c r="BA41" s="198"/>
      <c r="BB41" s="198"/>
      <c r="BC41" s="198"/>
      <c r="BD41" s="196"/>
      <c r="BE41" s="196"/>
      <c r="BF41" s="196"/>
      <c r="BG41" s="196"/>
      <c r="BH41" s="196"/>
      <c r="BI41" s="196"/>
      <c r="BJ41" s="196"/>
      <c r="BK41" s="196"/>
      <c r="BL41" s="196"/>
      <c r="BM41" s="196"/>
      <c r="BN41" s="196"/>
      <c r="BO41" s="196"/>
      <c r="BP41" s="196"/>
      <c r="BQ41" s="196"/>
      <c r="BR41" s="196"/>
      <c r="BS41" s="196"/>
      <c r="BT41" s="196"/>
      <c r="BU41" s="196"/>
      <c r="BV41" s="196"/>
      <c r="BW41" s="196"/>
      <c r="BX41" s="196"/>
      <c r="BY41" s="196"/>
      <c r="BZ41" s="196"/>
      <c r="CA41" s="196"/>
      <c r="CB41" s="196"/>
      <c r="CC41" s="196"/>
      <c r="CD41" s="196"/>
      <c r="CE41" s="196"/>
      <c r="CF41" s="196"/>
      <c r="CG41" s="196"/>
      <c r="CH41" s="196"/>
      <c r="CI41" s="196"/>
      <c r="CJ41" s="196"/>
      <c r="CK41" s="196"/>
      <c r="CL41" s="196"/>
      <c r="FX41" s="27"/>
    </row>
    <row r="42" spans="1:184" s="92" customFormat="1" ht="13.5" customHeight="1" x14ac:dyDescent="0.3">
      <c r="A42" s="236"/>
      <c r="B42" s="204"/>
      <c r="C42" s="220"/>
      <c r="D42" s="220"/>
      <c r="E42" s="223"/>
      <c r="F42" s="220"/>
      <c r="G42" s="238"/>
      <c r="H42" s="236"/>
      <c r="I42" s="237"/>
      <c r="J42" s="237"/>
      <c r="K42" s="237"/>
      <c r="L42" s="237"/>
      <c r="M42" s="236"/>
      <c r="N42" s="237"/>
      <c r="O42" s="237"/>
      <c r="P42" s="236"/>
      <c r="Q42" s="236"/>
      <c r="R42" s="236"/>
      <c r="S42" s="236"/>
      <c r="T42" s="234"/>
      <c r="U42" s="236"/>
      <c r="V42" s="38"/>
      <c r="W42" s="38"/>
      <c r="X42" s="157"/>
      <c r="Y42" s="86"/>
      <c r="Z42" s="86"/>
      <c r="AA42" s="86" t="str">
        <f t="shared" si="1"/>
        <v/>
      </c>
      <c r="AB42" s="220"/>
      <c r="AC42" s="220"/>
      <c r="AD42" s="220"/>
      <c r="AE42" s="220"/>
      <c r="AF42" s="39" t="str">
        <f>IFERROR(IF(AND(X41="Probabilidad",X42="Probabilidad"),(AF41-(+AF41*AA42)),IF(X42="Probabilidad",(Q41-(+Q41*AA42)),IF(X42="Impacto",AF41,""))),"")</f>
        <v/>
      </c>
      <c r="AG42" s="242"/>
      <c r="AH42" s="242"/>
      <c r="AI42" s="236"/>
      <c r="AJ42" s="85" t="str">
        <f>IFERROR(IF(AND(X41="Impacto",AA42="Impacto"),(AJ41-(+AJ41*AA42)),IF(X42="Impacto",(T41-(+T41*AA42)),IF(X42="Probabilidad",AJ41,""))),"")</f>
        <v/>
      </c>
      <c r="AK42" s="242"/>
      <c r="AL42" s="242"/>
      <c r="AM42" s="236"/>
      <c r="AN42" s="236"/>
      <c r="AO42" s="236"/>
      <c r="AP42" s="86"/>
      <c r="AQ42" s="86"/>
      <c r="AR42" s="45"/>
      <c r="AS42" s="86"/>
      <c r="AT42" s="86"/>
      <c r="AU42" s="86"/>
      <c r="AV42" s="237"/>
      <c r="AW42" s="237"/>
      <c r="AX42" s="89"/>
      <c r="AY42" s="89"/>
      <c r="BA42" s="198"/>
      <c r="BB42" s="198"/>
      <c r="BC42" s="198"/>
      <c r="BD42" s="196"/>
      <c r="BE42" s="196"/>
      <c r="BF42" s="196"/>
      <c r="BG42" s="196"/>
      <c r="BH42" s="196"/>
      <c r="BI42" s="196"/>
      <c r="BJ42" s="196"/>
      <c r="BK42" s="196"/>
      <c r="BL42" s="196"/>
      <c r="BM42" s="196"/>
      <c r="BN42" s="196"/>
      <c r="BO42" s="196"/>
      <c r="BP42" s="196"/>
      <c r="BQ42" s="196"/>
      <c r="BR42" s="196"/>
      <c r="BS42" s="196"/>
      <c r="BT42" s="196"/>
      <c r="BU42" s="196"/>
      <c r="BV42" s="196"/>
      <c r="BW42" s="196"/>
      <c r="BX42" s="196"/>
      <c r="BY42" s="196"/>
      <c r="BZ42" s="196"/>
      <c r="CA42" s="196"/>
      <c r="CB42" s="196"/>
      <c r="CC42" s="196"/>
      <c r="CD42" s="196"/>
      <c r="CE42" s="196"/>
      <c r="CF42" s="196"/>
      <c r="CG42" s="196"/>
      <c r="CH42" s="196"/>
      <c r="CI42" s="196"/>
      <c r="CJ42" s="196"/>
      <c r="CK42" s="196"/>
      <c r="CL42" s="196"/>
      <c r="FX42" s="27"/>
    </row>
    <row r="43" spans="1:184" s="92" customFormat="1" ht="13.5" customHeight="1" x14ac:dyDescent="0.3">
      <c r="A43" s="236"/>
      <c r="B43" s="204"/>
      <c r="C43" s="220"/>
      <c r="D43" s="220"/>
      <c r="E43" s="223"/>
      <c r="F43" s="220"/>
      <c r="G43" s="238"/>
      <c r="H43" s="236"/>
      <c r="I43" s="237"/>
      <c r="J43" s="237"/>
      <c r="K43" s="237"/>
      <c r="L43" s="237"/>
      <c r="M43" s="236"/>
      <c r="N43" s="237"/>
      <c r="O43" s="237"/>
      <c r="P43" s="236"/>
      <c r="Q43" s="236"/>
      <c r="R43" s="236"/>
      <c r="S43" s="236"/>
      <c r="T43" s="234"/>
      <c r="U43" s="236"/>
      <c r="V43" s="38"/>
      <c r="W43" s="38"/>
      <c r="X43" s="157"/>
      <c r="Y43" s="86"/>
      <c r="Z43" s="86"/>
      <c r="AA43" s="86" t="str">
        <f t="shared" si="1"/>
        <v/>
      </c>
      <c r="AB43" s="220"/>
      <c r="AC43" s="220"/>
      <c r="AD43" s="220"/>
      <c r="AE43" s="220"/>
      <c r="AF43" s="39" t="str">
        <f>IFERROR(IF(AND(X42="Probabilidad",X43="Probabilidad"),(AF42-(+AF42*AA43)),IF(X43="Probabilidad",(Q42-(+Q42*AA43)),IF(X43="Impacto",AF42,""))),"")</f>
        <v/>
      </c>
      <c r="AG43" s="242"/>
      <c r="AH43" s="242"/>
      <c r="AI43" s="236"/>
      <c r="AJ43" s="85" t="str">
        <f>IFERROR(IF(AND(X42="Impacto",AA43="Impacto"),(AJ42-(+AJ42*AA43)),IF(X43="Impacto",(T42-(+T42*AA43)),IF(X43="Probabilidad",AJ42,""))),"")</f>
        <v/>
      </c>
      <c r="AK43" s="242"/>
      <c r="AL43" s="242"/>
      <c r="AM43" s="236"/>
      <c r="AN43" s="236"/>
      <c r="AO43" s="236"/>
      <c r="AP43" s="86"/>
      <c r="AQ43" s="86"/>
      <c r="AR43" s="45"/>
      <c r="AS43" s="86"/>
      <c r="AT43" s="86"/>
      <c r="AU43" s="86"/>
      <c r="AV43" s="237"/>
      <c r="AW43" s="237"/>
      <c r="AX43" s="89"/>
      <c r="AY43" s="89"/>
      <c r="BA43" s="198"/>
      <c r="BB43" s="198"/>
      <c r="BC43" s="198"/>
      <c r="BD43" s="196"/>
      <c r="BE43" s="196"/>
      <c r="BF43" s="196"/>
      <c r="BG43" s="196"/>
      <c r="BH43" s="196"/>
      <c r="BI43" s="196"/>
      <c r="BJ43" s="196"/>
      <c r="BK43" s="196"/>
      <c r="BL43" s="196"/>
      <c r="BM43" s="196"/>
      <c r="BN43" s="196"/>
      <c r="BO43" s="196"/>
      <c r="BP43" s="196"/>
      <c r="BQ43" s="196"/>
      <c r="BR43" s="196"/>
      <c r="BS43" s="196"/>
      <c r="BT43" s="196"/>
      <c r="BU43" s="196"/>
      <c r="BV43" s="196"/>
      <c r="BW43" s="196"/>
      <c r="BX43" s="196"/>
      <c r="BY43" s="196"/>
      <c r="BZ43" s="196"/>
      <c r="CA43" s="196"/>
      <c r="CB43" s="196"/>
      <c r="CC43" s="196"/>
      <c r="CD43" s="196"/>
      <c r="CE43" s="196"/>
      <c r="CF43" s="196"/>
      <c r="CG43" s="196"/>
      <c r="CH43" s="196"/>
      <c r="CI43" s="196"/>
      <c r="CJ43" s="196"/>
      <c r="CK43" s="196"/>
      <c r="CL43" s="196"/>
      <c r="FX43" s="27"/>
    </row>
    <row r="44" spans="1:184" s="92" customFormat="1" ht="13.5" customHeight="1" x14ac:dyDescent="0.3">
      <c r="A44" s="236"/>
      <c r="B44" s="205"/>
      <c r="C44" s="221"/>
      <c r="D44" s="221"/>
      <c r="E44" s="224"/>
      <c r="F44" s="221"/>
      <c r="G44" s="238"/>
      <c r="H44" s="236"/>
      <c r="I44" s="237"/>
      <c r="J44" s="237"/>
      <c r="K44" s="237"/>
      <c r="L44" s="237"/>
      <c r="M44" s="236"/>
      <c r="N44" s="237"/>
      <c r="O44" s="237"/>
      <c r="P44" s="236"/>
      <c r="Q44" s="236"/>
      <c r="R44" s="236"/>
      <c r="S44" s="236"/>
      <c r="T44" s="234"/>
      <c r="U44" s="236"/>
      <c r="V44" s="38"/>
      <c r="W44" s="38"/>
      <c r="X44" s="157"/>
      <c r="Y44" s="86"/>
      <c r="Z44" s="86"/>
      <c r="AA44" s="86" t="str">
        <f t="shared" si="1"/>
        <v/>
      </c>
      <c r="AB44" s="221"/>
      <c r="AC44" s="221"/>
      <c r="AD44" s="221"/>
      <c r="AE44" s="221"/>
      <c r="AF44" s="39" t="str">
        <f>IFERROR(IF(AND(X43="Probabilidad",X44="Probabilidad"),(AF43-(+AF43*AA44)),IF(X44="Probabilidad",(Q43-(+Q43*AA44)),IF(X44="Impacto",AF43,""))),"")</f>
        <v/>
      </c>
      <c r="AG44" s="242"/>
      <c r="AH44" s="242"/>
      <c r="AI44" s="236"/>
      <c r="AJ44" s="85" t="str">
        <f>IFERROR(IF(AND(X43="Impacto",AA44="Impacto"),(AJ43-(+AJ43*AA44)),IF(X44="Impacto",(T43-(+T43*AA44)),IF(X44="Probabilidad",AJ43,""))),"")</f>
        <v/>
      </c>
      <c r="AK44" s="242"/>
      <c r="AL44" s="242"/>
      <c r="AM44" s="236"/>
      <c r="AN44" s="236"/>
      <c r="AO44" s="236"/>
      <c r="AP44" s="86"/>
      <c r="AQ44" s="86"/>
      <c r="AR44" s="45"/>
      <c r="AS44" s="86"/>
      <c r="AT44" s="86"/>
      <c r="AU44" s="86"/>
      <c r="AV44" s="237"/>
      <c r="AW44" s="237"/>
      <c r="AX44" s="90"/>
      <c r="AY44" s="90"/>
      <c r="BA44" s="198"/>
      <c r="BB44" s="198"/>
      <c r="BC44" s="198"/>
      <c r="BD44" s="196"/>
      <c r="BE44" s="196"/>
      <c r="BF44" s="196"/>
      <c r="BG44" s="196"/>
      <c r="BH44" s="196"/>
      <c r="BI44" s="196"/>
      <c r="BJ44" s="196"/>
      <c r="BK44" s="196"/>
      <c r="BL44" s="196"/>
      <c r="BM44" s="196"/>
      <c r="BN44" s="196"/>
      <c r="BO44" s="196"/>
      <c r="BP44" s="196"/>
      <c r="BQ44" s="196"/>
      <c r="BR44" s="196"/>
      <c r="BS44" s="196"/>
      <c r="BT44" s="196"/>
      <c r="BU44" s="196"/>
      <c r="BV44" s="196"/>
      <c r="BW44" s="196"/>
      <c r="BX44" s="196"/>
      <c r="BY44" s="196"/>
      <c r="BZ44" s="196"/>
      <c r="CA44" s="196"/>
      <c r="CB44" s="196"/>
      <c r="CC44" s="196"/>
      <c r="CD44" s="196"/>
      <c r="CE44" s="196"/>
      <c r="CF44" s="196"/>
      <c r="CG44" s="196"/>
      <c r="CH44" s="196"/>
      <c r="CI44" s="196"/>
      <c r="CJ44" s="196"/>
      <c r="CK44" s="196"/>
      <c r="CL44" s="196"/>
      <c r="FX44" s="27"/>
      <c r="GB44" s="37"/>
    </row>
    <row r="45" spans="1:184" s="92" customFormat="1" ht="13.5" customHeight="1" x14ac:dyDescent="0.3">
      <c r="A45" s="236">
        <v>7</v>
      </c>
      <c r="B45" s="203" t="s">
        <v>195</v>
      </c>
      <c r="C45" s="219" t="s">
        <v>841</v>
      </c>
      <c r="D45" s="219" t="s">
        <v>814</v>
      </c>
      <c r="E45" s="222" t="str">
        <f>IFERROR(VLOOKUP(C45,Tabla4[#All],2,0),"")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45" s="219" t="s">
        <v>29</v>
      </c>
      <c r="G45" s="238" t="s">
        <v>32</v>
      </c>
      <c r="H45" s="236" t="s">
        <v>72</v>
      </c>
      <c r="I45" s="237" t="s">
        <v>204</v>
      </c>
      <c r="J45" s="237" t="s">
        <v>205</v>
      </c>
      <c r="K45" s="237" t="s">
        <v>632</v>
      </c>
      <c r="L45" s="237" t="s">
        <v>589</v>
      </c>
      <c r="M45" s="236" t="s">
        <v>32</v>
      </c>
      <c r="N45" s="237" t="s">
        <v>163</v>
      </c>
      <c r="O45" s="237">
        <v>3</v>
      </c>
      <c r="P45" s="236" t="str">
        <f>IF(AND(O45&lt;=2),"Muy Baja",IF(AND(O45&gt;=3,O45&lt;=23),"Baja",IF(AND(O45&gt;=24,O45&lt;=499),"Media",IF(AND(O45&gt;=500,O45&lt;=4999),"Alta",IF(AND(O45&gt;=5000),"Muy Alta",FALSE)))))</f>
        <v>Baja</v>
      </c>
      <c r="Q45" s="236" t="str">
        <f>IF(AND(O45&lt;=2),"20%",IF(AND(O45&gt;=3,O45&lt;=23),"40%",IF(AND(O45&gt;=24,O45&lt;=499),"60%",IF(AND(O45&gt;=500,O45&lt;=4999),"80%",IF(AND(O45&gt;=5000),"100%",FALSE)))))</f>
        <v>40%</v>
      </c>
      <c r="R45" s="236" t="s">
        <v>44</v>
      </c>
      <c r="S45" s="236" t="str">
        <f>IF(AND(R45=$GB$4),"Leve",IF(AND(R45=$GB$5),"Menor",IF(AND(R45=$GB$6),"Moderado",IF(AND(R45=$GB$7),"mayor",IF(AND(R45=$GB$8),"Catastrófico",IF(AND(R45=$GB$10),"Leve",IF(AND(R45=$GB$11),"Menor",IF(AND(R45=$GB$12),"Moderado",IF(AND(R45=$GB$13),"Mayor",IF(AND(R45=$GB$14),"Catastrófico",FALSE))))))))))</f>
        <v>Catastrófico</v>
      </c>
      <c r="T45" s="234" t="str">
        <f>IF(AND(S45="Leve"),"20%",IF(AND(S45="Menor"),"40%",IF(AND(S45="Moderado"),"60%",IF(AND(S45="Mayor"),"80%",IF(AND(S45="Catastrófico"),"100%","")))))</f>
        <v>100%</v>
      </c>
      <c r="U45" s="236" t="str">
        <f>INDEX('[1]MATRIZ RIESGO'!$D$6:$H$10,MATCH(P45,'[1]MATRIZ RIESGO'!$C$6:$C$10,),MATCH(S45,'[1]MATRIZ RIESGO'!$D$5:$H$5,))</f>
        <v>Extremo</v>
      </c>
      <c r="V45" s="203">
        <v>1</v>
      </c>
      <c r="W45" s="203" t="s">
        <v>712</v>
      </c>
      <c r="X45" s="157" t="s">
        <v>54</v>
      </c>
      <c r="Y45" s="203" t="s">
        <v>51</v>
      </c>
      <c r="Z45" s="203" t="s">
        <v>57</v>
      </c>
      <c r="AA45" s="203" t="str">
        <f t="shared" si="1"/>
        <v>40%</v>
      </c>
      <c r="AB45" s="219" t="s">
        <v>790</v>
      </c>
      <c r="AC45" s="219" t="s">
        <v>548</v>
      </c>
      <c r="AD45" s="219" t="s">
        <v>796</v>
      </c>
      <c r="AE45" s="219" t="s">
        <v>785</v>
      </c>
      <c r="AF45" s="39">
        <f>IFERROR(IF(X45="Probabilidad",(Q45-(+Q45*AA45)),IF(X45="Impacto",Q45,"")),"")</f>
        <v>0.24</v>
      </c>
      <c r="AG45" s="242">
        <f>LOOKUP(2,1/(AF45:AF50&lt;&gt;""),AF45:AF50)</f>
        <v>0.24</v>
      </c>
      <c r="AH45" s="242">
        <f>AG45*1</f>
        <v>0.24</v>
      </c>
      <c r="AI45" s="236" t="str">
        <f>IF(AND(AH45&lt;=20%),"Muy Baja",IF(AND(AH45&gt;=21%,AH45&lt;=40%),"Baja",IF(AND(AH45&gt;=41%,AH45&lt;=60%),"Media",IF(AND(AH45&gt;=61%,AH45&lt;=80%),"Alta",IF(AND(AH45&gt;=81%,AH45&gt;=100%),"Muy Alta",FALSE)))))</f>
        <v>Baja</v>
      </c>
      <c r="AJ45" s="85" t="str">
        <f>IFERROR(IF(X45="Impacto",(T45-(+T45*AA45)),IF(X45="Probabilidad",T45,"")),"")</f>
        <v>100%</v>
      </c>
      <c r="AK45" s="242" t="str">
        <f>LOOKUP(2,1/(AJ45:AJ50&lt;&gt;""),AJ45:AJ50)</f>
        <v>100%</v>
      </c>
      <c r="AL45" s="242">
        <f>AK45*1</f>
        <v>1</v>
      </c>
      <c r="AM45" s="236" t="str">
        <f>CHOOSE((AL45&gt;=0%)+(AL45&gt;=21%)+(AL45&gt;=41%)+(AL45&gt;=61%)+(AL45&gt;=81%),"Leve","Menor","Moderado","Mayor","Catastrófico")</f>
        <v>Catastrófico</v>
      </c>
      <c r="AN45" s="236" t="str">
        <f>INDEX('[1]MATRIZ RIESGO'!$D$6:$H$10,MATCH(AI45,'[1]MATRIZ RIESGO'!$C$6:$C$10,),MATCH(AM45,'[1]MATRIZ RIESGO'!$D$5:$H$5,))</f>
        <v>Extremo</v>
      </c>
      <c r="AO45" s="236" t="s">
        <v>67</v>
      </c>
      <c r="AP45" s="86"/>
      <c r="AQ45" s="86"/>
      <c r="AR45" s="45"/>
      <c r="AS45" s="45"/>
      <c r="AT45" s="86"/>
      <c r="AU45" s="86"/>
      <c r="AV45" s="237" t="s">
        <v>206</v>
      </c>
      <c r="AW45" s="237" t="s">
        <v>159</v>
      </c>
      <c r="AX45" s="88"/>
      <c r="AY45" s="78"/>
      <c r="BA45" s="198"/>
      <c r="BB45" s="198"/>
      <c r="BC45" s="198"/>
      <c r="BD45" s="196"/>
      <c r="BE45" s="196"/>
      <c r="BF45" s="196"/>
      <c r="BG45" s="196"/>
      <c r="BH45" s="196"/>
      <c r="BI45" s="196"/>
      <c r="BJ45" s="196"/>
      <c r="BK45" s="196"/>
      <c r="BL45" s="196"/>
      <c r="BM45" s="196"/>
      <c r="BN45" s="196"/>
      <c r="BO45" s="196"/>
      <c r="BP45" s="196"/>
      <c r="BQ45" s="196"/>
      <c r="BR45" s="196"/>
      <c r="BS45" s="196"/>
      <c r="BT45" s="196"/>
      <c r="BU45" s="196"/>
      <c r="BV45" s="196"/>
      <c r="BW45" s="196"/>
      <c r="BX45" s="196"/>
      <c r="BY45" s="196"/>
      <c r="BZ45" s="196"/>
      <c r="CA45" s="196"/>
      <c r="CB45" s="196"/>
      <c r="CC45" s="196"/>
      <c r="CD45" s="196"/>
      <c r="CE45" s="196"/>
      <c r="CF45" s="196"/>
      <c r="CG45" s="196"/>
      <c r="CH45" s="196"/>
      <c r="CI45" s="196"/>
      <c r="CJ45" s="196"/>
      <c r="CK45" s="196"/>
      <c r="CL45" s="196"/>
      <c r="FX45" s="27"/>
      <c r="GB45" s="36"/>
    </row>
    <row r="46" spans="1:184" s="92" customFormat="1" ht="13.5" customHeight="1" x14ac:dyDescent="0.3">
      <c r="A46" s="236"/>
      <c r="B46" s="204"/>
      <c r="C46" s="220"/>
      <c r="D46" s="220"/>
      <c r="E46" s="223"/>
      <c r="F46" s="220"/>
      <c r="G46" s="238"/>
      <c r="H46" s="236"/>
      <c r="I46" s="237"/>
      <c r="J46" s="237"/>
      <c r="K46" s="237"/>
      <c r="L46" s="237"/>
      <c r="M46" s="236"/>
      <c r="N46" s="237"/>
      <c r="O46" s="237"/>
      <c r="P46" s="236"/>
      <c r="Q46" s="236"/>
      <c r="R46" s="236"/>
      <c r="S46" s="236"/>
      <c r="T46" s="234"/>
      <c r="U46" s="236"/>
      <c r="V46" s="204"/>
      <c r="W46" s="204"/>
      <c r="X46" s="157"/>
      <c r="Y46" s="204"/>
      <c r="Z46" s="204"/>
      <c r="AA46" s="204"/>
      <c r="AB46" s="220"/>
      <c r="AC46" s="220"/>
      <c r="AD46" s="220"/>
      <c r="AE46" s="220"/>
      <c r="AF46" s="39" t="str">
        <f>IFERROR(IF(AND(X45="Probabilidad",X46="Probabilidad"),(AF45-(+AF45*AA46)),IF(X46="Probabilidad",(Q45-(+Q45*AA46)),IF(X46="Impacto",AF45,""))),"")</f>
        <v/>
      </c>
      <c r="AG46" s="242"/>
      <c r="AH46" s="242"/>
      <c r="AI46" s="236"/>
      <c r="AJ46" s="85" t="str">
        <f>IFERROR(IF(AND(X45="Impacto",AA46="Impacto"),(AJ45-(+AJ45*AA46)),IF(X46="Impacto",(T45-(+T45*AA46)),IF(X46="Probabilidad",AJ45,""))),"")</f>
        <v/>
      </c>
      <c r="AK46" s="242"/>
      <c r="AL46" s="242"/>
      <c r="AM46" s="236"/>
      <c r="AN46" s="236"/>
      <c r="AO46" s="236"/>
      <c r="AP46" s="86"/>
      <c r="AQ46" s="86"/>
      <c r="AR46" s="45"/>
      <c r="AS46" s="86"/>
      <c r="AT46" s="86"/>
      <c r="AU46" s="86"/>
      <c r="AV46" s="237"/>
      <c r="AW46" s="237"/>
      <c r="AX46" s="89"/>
      <c r="AY46" s="78"/>
      <c r="BA46" s="198"/>
      <c r="BB46" s="198"/>
      <c r="BC46" s="198"/>
      <c r="BD46" s="196"/>
      <c r="BE46" s="196"/>
      <c r="BF46" s="196"/>
      <c r="BG46" s="196"/>
      <c r="BH46" s="196"/>
      <c r="BI46" s="196"/>
      <c r="BJ46" s="196"/>
      <c r="BK46" s="196"/>
      <c r="BL46" s="196"/>
      <c r="BM46" s="196"/>
      <c r="BN46" s="196"/>
      <c r="BO46" s="196"/>
      <c r="BP46" s="196"/>
      <c r="BQ46" s="196"/>
      <c r="BR46" s="196"/>
      <c r="BS46" s="196"/>
      <c r="BT46" s="196"/>
      <c r="BU46" s="196"/>
      <c r="BV46" s="196"/>
      <c r="BW46" s="196"/>
      <c r="BX46" s="196"/>
      <c r="BY46" s="196"/>
      <c r="BZ46" s="196"/>
      <c r="CA46" s="196"/>
      <c r="CB46" s="196"/>
      <c r="CC46" s="196"/>
      <c r="CD46" s="196"/>
      <c r="CE46" s="196"/>
      <c r="CF46" s="196"/>
      <c r="CG46" s="196"/>
      <c r="CH46" s="196"/>
      <c r="CI46" s="196"/>
      <c r="CJ46" s="196"/>
      <c r="CK46" s="196"/>
      <c r="CL46" s="196"/>
      <c r="FX46" s="27"/>
    </row>
    <row r="47" spans="1:184" s="92" customFormat="1" ht="13.5" customHeight="1" x14ac:dyDescent="0.3">
      <c r="A47" s="236"/>
      <c r="B47" s="204"/>
      <c r="C47" s="220"/>
      <c r="D47" s="220"/>
      <c r="E47" s="223"/>
      <c r="F47" s="220"/>
      <c r="G47" s="238"/>
      <c r="H47" s="236"/>
      <c r="I47" s="237"/>
      <c r="J47" s="237"/>
      <c r="K47" s="237"/>
      <c r="L47" s="237"/>
      <c r="M47" s="236"/>
      <c r="N47" s="237"/>
      <c r="O47" s="237"/>
      <c r="P47" s="236"/>
      <c r="Q47" s="236"/>
      <c r="R47" s="236"/>
      <c r="S47" s="236"/>
      <c r="T47" s="234"/>
      <c r="U47" s="236"/>
      <c r="V47" s="204"/>
      <c r="W47" s="204"/>
      <c r="X47" s="157"/>
      <c r="Y47" s="204"/>
      <c r="Z47" s="204"/>
      <c r="AA47" s="204"/>
      <c r="AB47" s="220"/>
      <c r="AC47" s="220"/>
      <c r="AD47" s="220"/>
      <c r="AE47" s="220"/>
      <c r="AF47" s="39" t="str">
        <f>IFERROR(IF(AND(X46="Probabilidad",X47="Probabilidad"),(AF46-(+AF46*AA47)),IF(X47="Probabilidad",(Q46-(+Q46*AA47)),IF(X47="Impacto",AF46,""))),"")</f>
        <v/>
      </c>
      <c r="AG47" s="242"/>
      <c r="AH47" s="242"/>
      <c r="AI47" s="236"/>
      <c r="AJ47" s="85" t="str">
        <f>IFERROR(IF(AND(X46="Impacto",AA47="Impacto"),(AJ46-(+AJ46*AA47)),IF(X47="Impacto",(T46-(+T46*AA47)),IF(X47="Probabilidad",AJ46,""))),"")</f>
        <v/>
      </c>
      <c r="AK47" s="242"/>
      <c r="AL47" s="242"/>
      <c r="AM47" s="236"/>
      <c r="AN47" s="236"/>
      <c r="AO47" s="236"/>
      <c r="AP47" s="86"/>
      <c r="AQ47" s="86"/>
      <c r="AR47" s="45"/>
      <c r="AS47" s="86"/>
      <c r="AT47" s="86"/>
      <c r="AU47" s="86"/>
      <c r="AV47" s="237"/>
      <c r="AW47" s="237"/>
      <c r="AX47" s="89"/>
      <c r="AY47" s="78"/>
      <c r="BA47" s="198"/>
      <c r="BB47" s="198"/>
      <c r="BC47" s="198"/>
      <c r="BD47" s="196"/>
      <c r="BE47" s="196"/>
      <c r="BF47" s="196"/>
      <c r="BG47" s="196"/>
      <c r="BH47" s="196"/>
      <c r="BI47" s="196"/>
      <c r="BJ47" s="196"/>
      <c r="BK47" s="196"/>
      <c r="BL47" s="196"/>
      <c r="BM47" s="196"/>
      <c r="BN47" s="196"/>
      <c r="BO47" s="196"/>
      <c r="BP47" s="196"/>
      <c r="BQ47" s="196"/>
      <c r="BR47" s="196"/>
      <c r="BS47" s="196"/>
      <c r="BT47" s="196"/>
      <c r="BU47" s="196"/>
      <c r="BV47" s="196"/>
      <c r="BW47" s="196"/>
      <c r="BX47" s="196"/>
      <c r="BY47" s="196"/>
      <c r="BZ47" s="196"/>
      <c r="CA47" s="196"/>
      <c r="CB47" s="196"/>
      <c r="CC47" s="196"/>
      <c r="CD47" s="196"/>
      <c r="CE47" s="196"/>
      <c r="CF47" s="196"/>
      <c r="CG47" s="196"/>
      <c r="CH47" s="196"/>
      <c r="CI47" s="196"/>
      <c r="CJ47" s="196"/>
      <c r="CK47" s="196"/>
      <c r="CL47" s="196"/>
      <c r="FX47" s="27"/>
    </row>
    <row r="48" spans="1:184" s="92" customFormat="1" ht="13.5" customHeight="1" x14ac:dyDescent="0.3">
      <c r="A48" s="236"/>
      <c r="B48" s="204"/>
      <c r="C48" s="220"/>
      <c r="D48" s="220"/>
      <c r="E48" s="223"/>
      <c r="F48" s="220"/>
      <c r="G48" s="238"/>
      <c r="H48" s="236"/>
      <c r="I48" s="237"/>
      <c r="J48" s="237"/>
      <c r="K48" s="237"/>
      <c r="L48" s="237"/>
      <c r="M48" s="236"/>
      <c r="N48" s="237"/>
      <c r="O48" s="237"/>
      <c r="P48" s="236"/>
      <c r="Q48" s="236"/>
      <c r="R48" s="236"/>
      <c r="S48" s="236"/>
      <c r="T48" s="234"/>
      <c r="U48" s="236"/>
      <c r="V48" s="204"/>
      <c r="W48" s="204"/>
      <c r="X48" s="157"/>
      <c r="Y48" s="204"/>
      <c r="Z48" s="204"/>
      <c r="AA48" s="204"/>
      <c r="AB48" s="220"/>
      <c r="AC48" s="220"/>
      <c r="AD48" s="220"/>
      <c r="AE48" s="220"/>
      <c r="AF48" s="39" t="str">
        <f>IFERROR(IF(AND(X47="Probabilidad",X48="Probabilidad"),(AF47-(+AF47*AA48)),IF(X48="Probabilidad",(Q47-(+Q47*AA48)),IF(X48="Impacto",AF47,""))),"")</f>
        <v/>
      </c>
      <c r="AG48" s="242"/>
      <c r="AH48" s="242"/>
      <c r="AI48" s="236"/>
      <c r="AJ48" s="85" t="str">
        <f>IFERROR(IF(AND(X47="Impacto",AA48="Impacto"),(AJ47-(+AJ47*AA48)),IF(X48="Impacto",(T47-(+T47*AA48)),IF(X48="Probabilidad",AJ47,""))),"")</f>
        <v/>
      </c>
      <c r="AK48" s="242"/>
      <c r="AL48" s="242"/>
      <c r="AM48" s="236"/>
      <c r="AN48" s="236"/>
      <c r="AO48" s="236"/>
      <c r="AP48" s="86"/>
      <c r="AQ48" s="86"/>
      <c r="AR48" s="45"/>
      <c r="AS48" s="86"/>
      <c r="AT48" s="86"/>
      <c r="AU48" s="86"/>
      <c r="AV48" s="237"/>
      <c r="AW48" s="237"/>
      <c r="AX48" s="89"/>
      <c r="AY48" s="78"/>
      <c r="BA48" s="198"/>
      <c r="BB48" s="198"/>
      <c r="BC48" s="198"/>
      <c r="BD48" s="196"/>
      <c r="BE48" s="196"/>
      <c r="BF48" s="196"/>
      <c r="BG48" s="196"/>
      <c r="BH48" s="196"/>
      <c r="BI48" s="196"/>
      <c r="BJ48" s="196"/>
      <c r="BK48" s="196"/>
      <c r="BL48" s="196"/>
      <c r="BM48" s="196"/>
      <c r="BN48" s="196"/>
      <c r="BO48" s="196"/>
      <c r="BP48" s="196"/>
      <c r="BQ48" s="196"/>
      <c r="BR48" s="196"/>
      <c r="BS48" s="196"/>
      <c r="BT48" s="196"/>
      <c r="BU48" s="196"/>
      <c r="BV48" s="196"/>
      <c r="BW48" s="196"/>
      <c r="BX48" s="196"/>
      <c r="BY48" s="196"/>
      <c r="BZ48" s="196"/>
      <c r="CA48" s="196"/>
      <c r="CB48" s="196"/>
      <c r="CC48" s="196"/>
      <c r="CD48" s="196"/>
      <c r="CE48" s="196"/>
      <c r="CF48" s="196"/>
      <c r="CG48" s="196"/>
      <c r="CH48" s="196"/>
      <c r="CI48" s="196"/>
      <c r="CJ48" s="196"/>
      <c r="CK48" s="196"/>
      <c r="CL48" s="196"/>
      <c r="FX48" s="27"/>
    </row>
    <row r="49" spans="1:184" s="92" customFormat="1" ht="13.5" customHeight="1" x14ac:dyDescent="0.3">
      <c r="A49" s="236"/>
      <c r="B49" s="204"/>
      <c r="C49" s="220"/>
      <c r="D49" s="220"/>
      <c r="E49" s="223"/>
      <c r="F49" s="220"/>
      <c r="G49" s="238"/>
      <c r="H49" s="236"/>
      <c r="I49" s="237"/>
      <c r="J49" s="237"/>
      <c r="K49" s="237"/>
      <c r="L49" s="237"/>
      <c r="M49" s="236"/>
      <c r="N49" s="237"/>
      <c r="O49" s="237"/>
      <c r="P49" s="236"/>
      <c r="Q49" s="236"/>
      <c r="R49" s="236"/>
      <c r="S49" s="236"/>
      <c r="T49" s="234"/>
      <c r="U49" s="236"/>
      <c r="V49" s="204"/>
      <c r="W49" s="204"/>
      <c r="X49" s="157"/>
      <c r="Y49" s="204"/>
      <c r="Z49" s="204"/>
      <c r="AA49" s="204"/>
      <c r="AB49" s="220"/>
      <c r="AC49" s="220"/>
      <c r="AD49" s="220"/>
      <c r="AE49" s="220"/>
      <c r="AF49" s="39" t="str">
        <f>IFERROR(IF(AND(X48="Probabilidad",X49="Probabilidad"),(AF48-(+AF48*AA49)),IF(X49="Probabilidad",(Q48-(+Q48*AA49)),IF(X49="Impacto",AF48,""))),"")</f>
        <v/>
      </c>
      <c r="AG49" s="242"/>
      <c r="AH49" s="242"/>
      <c r="AI49" s="236"/>
      <c r="AJ49" s="85" t="str">
        <f>IFERROR(IF(AND(X48="Impacto",AA49="Impacto"),(AJ48-(+AJ48*AA49)),IF(X49="Impacto",(T48-(+T48*AA49)),IF(X49="Probabilidad",AJ48,""))),"")</f>
        <v/>
      </c>
      <c r="AK49" s="242"/>
      <c r="AL49" s="242"/>
      <c r="AM49" s="236"/>
      <c r="AN49" s="236"/>
      <c r="AO49" s="236"/>
      <c r="AP49" s="86"/>
      <c r="AQ49" s="86"/>
      <c r="AR49" s="45"/>
      <c r="AS49" s="86"/>
      <c r="AT49" s="86"/>
      <c r="AU49" s="86"/>
      <c r="AV49" s="237"/>
      <c r="AW49" s="237"/>
      <c r="AX49" s="89"/>
      <c r="AY49" s="78"/>
      <c r="BA49" s="198"/>
      <c r="BB49" s="198"/>
      <c r="BC49" s="198"/>
      <c r="BD49" s="196"/>
      <c r="BE49" s="196"/>
      <c r="BF49" s="196"/>
      <c r="BG49" s="196"/>
      <c r="BH49" s="196"/>
      <c r="BI49" s="196"/>
      <c r="BJ49" s="196"/>
      <c r="BK49" s="196"/>
      <c r="BL49" s="196"/>
      <c r="BM49" s="196"/>
      <c r="BN49" s="196"/>
      <c r="BO49" s="196"/>
      <c r="BP49" s="196"/>
      <c r="BQ49" s="196"/>
      <c r="BR49" s="196"/>
      <c r="BS49" s="196"/>
      <c r="BT49" s="196"/>
      <c r="BU49" s="196"/>
      <c r="BV49" s="196"/>
      <c r="BW49" s="196"/>
      <c r="BX49" s="196"/>
      <c r="BY49" s="196"/>
      <c r="BZ49" s="196"/>
      <c r="CA49" s="196"/>
      <c r="CB49" s="196"/>
      <c r="CC49" s="196"/>
      <c r="CD49" s="196"/>
      <c r="CE49" s="196"/>
      <c r="CF49" s="196"/>
      <c r="CG49" s="196"/>
      <c r="CH49" s="196"/>
      <c r="CI49" s="196"/>
      <c r="CJ49" s="196"/>
      <c r="CK49" s="196"/>
      <c r="CL49" s="196"/>
      <c r="FX49" s="27"/>
    </row>
    <row r="50" spans="1:184" s="92" customFormat="1" ht="13.5" customHeight="1" x14ac:dyDescent="0.3">
      <c r="A50" s="236"/>
      <c r="B50" s="205"/>
      <c r="C50" s="221"/>
      <c r="D50" s="221"/>
      <c r="E50" s="224"/>
      <c r="F50" s="221"/>
      <c r="G50" s="238"/>
      <c r="H50" s="236"/>
      <c r="I50" s="237"/>
      <c r="J50" s="237"/>
      <c r="K50" s="237"/>
      <c r="L50" s="237"/>
      <c r="M50" s="236"/>
      <c r="N50" s="237"/>
      <c r="O50" s="237"/>
      <c r="P50" s="236"/>
      <c r="Q50" s="236"/>
      <c r="R50" s="236"/>
      <c r="S50" s="236"/>
      <c r="T50" s="234"/>
      <c r="U50" s="236"/>
      <c r="V50" s="205"/>
      <c r="W50" s="205"/>
      <c r="X50" s="157"/>
      <c r="Y50" s="205"/>
      <c r="Z50" s="205"/>
      <c r="AA50" s="205"/>
      <c r="AB50" s="221"/>
      <c r="AC50" s="221"/>
      <c r="AD50" s="221"/>
      <c r="AE50" s="221"/>
      <c r="AF50" s="39" t="str">
        <f>IFERROR(IF(AND(X49="Probabilidad",X50="Probabilidad"),(AF49-(+AF49*AA50)),IF(X50="Probabilidad",(Q49-(+Q49*AA50)),IF(X50="Impacto",AF49,""))),"")</f>
        <v/>
      </c>
      <c r="AG50" s="242"/>
      <c r="AH50" s="242"/>
      <c r="AI50" s="236"/>
      <c r="AJ50" s="85" t="str">
        <f>IFERROR(IF(AND(X49="Impacto",AA50="Impacto"),(AJ49-(+AJ49*AA50)),IF(X50="Impacto",(T49-(+T49*AA50)),IF(X50="Probabilidad",AJ49,""))),"")</f>
        <v/>
      </c>
      <c r="AK50" s="242"/>
      <c r="AL50" s="242"/>
      <c r="AM50" s="236"/>
      <c r="AN50" s="236"/>
      <c r="AO50" s="236"/>
      <c r="AP50" s="86"/>
      <c r="AQ50" s="86"/>
      <c r="AR50" s="45"/>
      <c r="AS50" s="86"/>
      <c r="AT50" s="86"/>
      <c r="AU50" s="86"/>
      <c r="AV50" s="237"/>
      <c r="AW50" s="237"/>
      <c r="AX50" s="90"/>
      <c r="AY50" s="80"/>
      <c r="BA50" s="198"/>
      <c r="BB50" s="198"/>
      <c r="BC50" s="198"/>
      <c r="BD50" s="196"/>
      <c r="BE50" s="196"/>
      <c r="BF50" s="196"/>
      <c r="BG50" s="196"/>
      <c r="BH50" s="196"/>
      <c r="BI50" s="196"/>
      <c r="BJ50" s="196"/>
      <c r="BK50" s="196"/>
      <c r="BL50" s="196"/>
      <c r="BM50" s="196"/>
      <c r="BN50" s="196"/>
      <c r="BO50" s="196"/>
      <c r="BP50" s="196"/>
      <c r="BQ50" s="196"/>
      <c r="BR50" s="196"/>
      <c r="BS50" s="196"/>
      <c r="BT50" s="196"/>
      <c r="BU50" s="196"/>
      <c r="BV50" s="196"/>
      <c r="BW50" s="196"/>
      <c r="BX50" s="196"/>
      <c r="BY50" s="196"/>
      <c r="BZ50" s="196"/>
      <c r="CA50" s="196"/>
      <c r="CB50" s="196"/>
      <c r="CC50" s="196"/>
      <c r="CD50" s="196"/>
      <c r="CE50" s="196"/>
      <c r="CF50" s="196"/>
      <c r="CG50" s="196"/>
      <c r="CH50" s="196"/>
      <c r="CI50" s="196"/>
      <c r="CJ50" s="196"/>
      <c r="CK50" s="196"/>
      <c r="CL50" s="196"/>
      <c r="FX50" s="27"/>
      <c r="GB50" s="37"/>
    </row>
    <row r="51" spans="1:184" s="26" customFormat="1" ht="12" customHeight="1" x14ac:dyDescent="0.25">
      <c r="A51" s="236">
        <v>8</v>
      </c>
      <c r="B51" s="203" t="s">
        <v>195</v>
      </c>
      <c r="C51" s="219" t="s">
        <v>841</v>
      </c>
      <c r="D51" s="219" t="s">
        <v>814</v>
      </c>
      <c r="E51" s="222" t="str">
        <f>IFERROR(VLOOKUP(C51,Tabla4[#All],2,0),"")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51" s="219" t="s">
        <v>29</v>
      </c>
      <c r="G51" s="238" t="s">
        <v>32</v>
      </c>
      <c r="H51" s="236" t="s">
        <v>70</v>
      </c>
      <c r="I51" s="237" t="s">
        <v>207</v>
      </c>
      <c r="J51" s="237" t="s">
        <v>208</v>
      </c>
      <c r="K51" s="237" t="s">
        <v>209</v>
      </c>
      <c r="L51" s="237" t="s">
        <v>946</v>
      </c>
      <c r="M51" s="236" t="s">
        <v>32</v>
      </c>
      <c r="N51" s="237" t="s">
        <v>163</v>
      </c>
      <c r="O51" s="237">
        <v>53</v>
      </c>
      <c r="P51" s="236" t="str">
        <f>IF(AND(O51&lt;=2),"Muy Baja",IF(AND(O51&gt;=3,O51&lt;=23),"Baja",IF(AND(O51&gt;=24,O51&lt;=499),"Media",IF(AND(O51&gt;=500,O51&lt;=4999),"Alta",IF(AND(O51&gt;=5000),"Muy Alta",FALSE)))))</f>
        <v>Media</v>
      </c>
      <c r="Q51" s="236" t="str">
        <f>IF(AND(O51&lt;=2),"20%",IF(AND(O51&gt;=3,O51&lt;=23),"40%",IF(AND(O51&gt;=24,O51&lt;=499),"60%",IF(AND(O51&gt;=500,O51&lt;=4999),"80%",IF(AND(O51&gt;=5000),"100%",FALSE)))))</f>
        <v>60%</v>
      </c>
      <c r="R51" s="236" t="s">
        <v>48</v>
      </c>
      <c r="S51" s="236" t="str">
        <f>IF(AND(R51=$GB$4),"Leve",IF(AND(R51=$GB$5),"Menor",IF(AND(R51=$GB$6),"Moderado",IF(AND(R51=$GB$7),"mayor",IF(AND(R51=$GB$8),"Catastrófico",IF(AND(R51=$GB$10),"Leve",IF(AND(R51=$GB$11),"Menor",IF(AND(R51=$GB$12),"Moderado",IF(AND(R51=$GB$13),"Mayor",IF(AND(R51=$GB$14),"Catastrófico",FALSE))))))))))</f>
        <v>Moderado</v>
      </c>
      <c r="T51" s="234" t="str">
        <f>IF(AND(S51="Leve"),"20%",IF(AND(S51="Menor"),"40%",IF(AND(S51="Moderado"),"60%",IF(AND(S51="Mayor"),"80%",IF(AND(S51="Catastrófico"),"100%","")))))</f>
        <v>60%</v>
      </c>
      <c r="U51" s="236" t="str">
        <f>INDEX('[1]MATRIZ RIESGO'!$D$6:$H$10,MATCH(P51,'[1]MATRIZ RIESGO'!$C$6:$C$10,),MATCH(S51,'[1]MATRIZ RIESGO'!$D$5:$H$5,))</f>
        <v>Moderado</v>
      </c>
      <c r="V51" s="203">
        <v>1</v>
      </c>
      <c r="W51" s="203" t="s">
        <v>210</v>
      </c>
      <c r="X51" s="157" t="s">
        <v>54</v>
      </c>
      <c r="Y51" s="203" t="s">
        <v>51</v>
      </c>
      <c r="Z51" s="203" t="s">
        <v>57</v>
      </c>
      <c r="AA51" s="203" t="str">
        <f t="shared" si="1"/>
        <v>40%</v>
      </c>
      <c r="AB51" s="219" t="s">
        <v>786</v>
      </c>
      <c r="AC51" s="219" t="s">
        <v>793</v>
      </c>
      <c r="AD51" s="219" t="s">
        <v>787</v>
      </c>
      <c r="AE51" s="219" t="s">
        <v>789</v>
      </c>
      <c r="AF51" s="39">
        <f>IFERROR(IF(X51="Probabilidad",(Q51-(+Q51*AA51)),IF(X51="Impacto",Q51,"")),"")</f>
        <v>0.36</v>
      </c>
      <c r="AG51" s="242">
        <f>LOOKUP(2,1/(AF51:AF56&lt;&gt;""),AF51:AF56)</f>
        <v>0.36</v>
      </c>
      <c r="AH51" s="242">
        <f>AG51*1</f>
        <v>0.36</v>
      </c>
      <c r="AI51" s="236" t="str">
        <f>IF(AND(AH51&lt;=20%),"Muy Baja",IF(AND(AH51&gt;=21%,AH51&lt;=40%),"Baja",IF(AND(AH51&gt;=41%,AH51&lt;=60%),"Media",IF(AND(AH51&gt;=61%,AH51&lt;=80%),"Alta",IF(AND(AH51&gt;=81%,AH51&gt;=100%),"Muy Alta",FALSE)))))</f>
        <v>Baja</v>
      </c>
      <c r="AJ51" s="85" t="str">
        <f>IFERROR(IF(X51="Impacto",(T51-(+T51*AA51)),IF(X51="Probabilidad",T51,"")),"")</f>
        <v>60%</v>
      </c>
      <c r="AK51" s="242" t="str">
        <f>LOOKUP(2,1/(AJ51:AJ56&lt;&gt;""),AJ51:AJ56)</f>
        <v>60%</v>
      </c>
      <c r="AL51" s="242">
        <f>AK51*1</f>
        <v>0.6</v>
      </c>
      <c r="AM51" s="236" t="str">
        <f>CHOOSE((AL51&gt;=0%)+(AL51&gt;=21%)+(AL51&gt;=41%)+(AL51&gt;=61%)+(AL51&gt;=81%),"Leve","Menor","Moderado","Mayor","Catastrófico")</f>
        <v>Moderado</v>
      </c>
      <c r="AN51" s="236" t="str">
        <f>INDEX('[1]MATRIZ RIESGO'!$D$6:$H$10,MATCH(AI51,'[1]MATRIZ RIESGO'!$C$6:$C$10,),MATCH(AM51,'[1]MATRIZ RIESGO'!$D$5:$H$5,))</f>
        <v>Moderado</v>
      </c>
      <c r="AO51" s="236" t="s">
        <v>64</v>
      </c>
      <c r="AP51" s="86"/>
      <c r="AQ51" s="86"/>
      <c r="AR51" s="45"/>
      <c r="AS51" s="86"/>
      <c r="AT51" s="86"/>
      <c r="AU51" s="86"/>
      <c r="AV51" s="237" t="s">
        <v>211</v>
      </c>
      <c r="AW51" s="237" t="s">
        <v>159</v>
      </c>
      <c r="AX51" s="284" t="s">
        <v>716</v>
      </c>
      <c r="AY51" s="113"/>
      <c r="BA51" s="197"/>
      <c r="BB51" s="197"/>
      <c r="BC51" s="197"/>
      <c r="BD51" s="197"/>
      <c r="BE51" s="197"/>
      <c r="BF51" s="197"/>
      <c r="BG51" s="197"/>
      <c r="BH51" s="197"/>
      <c r="BI51" s="197"/>
      <c r="BJ51" s="197"/>
      <c r="BK51" s="197"/>
      <c r="BL51" s="197"/>
      <c r="BM51" s="197"/>
      <c r="BN51" s="197"/>
      <c r="BO51" s="197"/>
      <c r="BP51" s="197"/>
      <c r="BQ51" s="197"/>
      <c r="BR51" s="197"/>
      <c r="BS51" s="197"/>
      <c r="BT51" s="197"/>
      <c r="BU51" s="197"/>
      <c r="BV51" s="197"/>
      <c r="BW51" s="197"/>
      <c r="BX51" s="197"/>
      <c r="BY51" s="197"/>
      <c r="BZ51" s="197"/>
      <c r="CA51" s="197"/>
      <c r="CB51" s="197"/>
      <c r="CC51" s="197"/>
      <c r="CD51" s="197"/>
      <c r="CE51" s="197"/>
      <c r="CF51" s="197"/>
      <c r="CG51" s="197"/>
      <c r="CH51" s="197"/>
      <c r="CI51" s="197"/>
      <c r="CJ51" s="197"/>
      <c r="CK51" s="197"/>
      <c r="CL51" s="197"/>
      <c r="FX51" s="28"/>
    </row>
    <row r="52" spans="1:184" s="26" customFormat="1" ht="12" customHeight="1" x14ac:dyDescent="0.25">
      <c r="A52" s="236"/>
      <c r="B52" s="204"/>
      <c r="C52" s="220"/>
      <c r="D52" s="220"/>
      <c r="E52" s="223"/>
      <c r="F52" s="220"/>
      <c r="G52" s="238"/>
      <c r="H52" s="236"/>
      <c r="I52" s="237"/>
      <c r="J52" s="237"/>
      <c r="K52" s="237"/>
      <c r="L52" s="237"/>
      <c r="M52" s="236"/>
      <c r="N52" s="237"/>
      <c r="O52" s="237"/>
      <c r="P52" s="236"/>
      <c r="Q52" s="236"/>
      <c r="R52" s="236"/>
      <c r="S52" s="236"/>
      <c r="T52" s="234"/>
      <c r="U52" s="236"/>
      <c r="V52" s="204"/>
      <c r="W52" s="204"/>
      <c r="X52" s="157"/>
      <c r="Y52" s="204"/>
      <c r="Z52" s="204"/>
      <c r="AA52" s="204"/>
      <c r="AB52" s="220"/>
      <c r="AC52" s="220"/>
      <c r="AD52" s="220"/>
      <c r="AE52" s="220"/>
      <c r="AF52" s="39" t="str">
        <f>IFERROR(IF(AND(X51="Probabilidad",X52="Probabilidad"),(AF51-(+AF51*AA52)),IF(X52="Probabilidad",(Q51-(+Q51*AA52)),IF(X52="Impacto",AF51,""))),"")</f>
        <v/>
      </c>
      <c r="AG52" s="242"/>
      <c r="AH52" s="242"/>
      <c r="AI52" s="236"/>
      <c r="AJ52" s="85" t="str">
        <f>IFERROR(IF(AND(X51="Impacto",AA52="Impacto"),(AJ51-(+AJ51*AA52)),IF(X52="Impacto",(T51-(+T51*AA52)),IF(X52="Probabilidad",AJ51,""))),"")</f>
        <v/>
      </c>
      <c r="AK52" s="242"/>
      <c r="AL52" s="242"/>
      <c r="AM52" s="236"/>
      <c r="AN52" s="236"/>
      <c r="AO52" s="236"/>
      <c r="AP52" s="86"/>
      <c r="AQ52" s="86"/>
      <c r="AR52" s="45"/>
      <c r="AS52" s="86"/>
      <c r="AT52" s="86"/>
      <c r="AU52" s="86"/>
      <c r="AV52" s="237"/>
      <c r="AW52" s="237"/>
      <c r="AX52" s="284"/>
      <c r="AY52" s="114"/>
      <c r="BA52" s="197"/>
      <c r="BB52" s="197"/>
      <c r="BC52" s="197"/>
      <c r="BD52" s="197"/>
      <c r="BE52" s="197"/>
      <c r="BF52" s="197"/>
      <c r="BG52" s="197"/>
      <c r="BH52" s="197"/>
      <c r="BI52" s="197"/>
      <c r="BJ52" s="197"/>
      <c r="BK52" s="197"/>
      <c r="BL52" s="197"/>
      <c r="BM52" s="197"/>
      <c r="BN52" s="197"/>
      <c r="BO52" s="197"/>
      <c r="BP52" s="197"/>
      <c r="BQ52" s="197"/>
      <c r="BR52" s="197"/>
      <c r="BS52" s="197"/>
      <c r="BT52" s="197"/>
      <c r="BU52" s="197"/>
      <c r="BV52" s="197"/>
      <c r="BW52" s="197"/>
      <c r="BX52" s="197"/>
      <c r="BY52" s="197"/>
      <c r="BZ52" s="197"/>
      <c r="CA52" s="197"/>
      <c r="CB52" s="197"/>
      <c r="CC52" s="197"/>
      <c r="CD52" s="197"/>
      <c r="CE52" s="197"/>
      <c r="CF52" s="197"/>
      <c r="CG52" s="197"/>
      <c r="CH52" s="197"/>
      <c r="CI52" s="197"/>
      <c r="CJ52" s="197"/>
      <c r="CK52" s="197"/>
      <c r="CL52" s="197"/>
      <c r="FX52" s="28"/>
    </row>
    <row r="53" spans="1:184" s="26" customFormat="1" ht="12" customHeight="1" x14ac:dyDescent="0.25">
      <c r="A53" s="236"/>
      <c r="B53" s="204"/>
      <c r="C53" s="220"/>
      <c r="D53" s="220"/>
      <c r="E53" s="223"/>
      <c r="F53" s="220"/>
      <c r="G53" s="238"/>
      <c r="H53" s="236"/>
      <c r="I53" s="237"/>
      <c r="J53" s="237"/>
      <c r="K53" s="237"/>
      <c r="L53" s="237"/>
      <c r="M53" s="236"/>
      <c r="N53" s="237"/>
      <c r="O53" s="237"/>
      <c r="P53" s="236"/>
      <c r="Q53" s="236"/>
      <c r="R53" s="236"/>
      <c r="S53" s="236"/>
      <c r="T53" s="234"/>
      <c r="U53" s="236"/>
      <c r="V53" s="204"/>
      <c r="W53" s="204"/>
      <c r="X53" s="157"/>
      <c r="Y53" s="204"/>
      <c r="Z53" s="204"/>
      <c r="AA53" s="204"/>
      <c r="AB53" s="220"/>
      <c r="AC53" s="220"/>
      <c r="AD53" s="220"/>
      <c r="AE53" s="220"/>
      <c r="AF53" s="39" t="str">
        <f>IFERROR(IF(AND(X52="Probabilidad",X53="Probabilidad"),(AF52-(+AF52*AA53)),IF(X53="Probabilidad",(Q52-(+Q52*AA53)),IF(X53="Impacto",AF52,""))),"")</f>
        <v/>
      </c>
      <c r="AG53" s="242"/>
      <c r="AH53" s="242"/>
      <c r="AI53" s="236"/>
      <c r="AJ53" s="85" t="str">
        <f>IFERROR(IF(AND(X52="Impacto",AA53="Impacto"),(AJ52-(+AJ52*AA53)),IF(X53="Impacto",(T52-(+T52*AA53)),IF(X53="Probabilidad",AJ52,""))),"")</f>
        <v/>
      </c>
      <c r="AK53" s="242"/>
      <c r="AL53" s="242"/>
      <c r="AM53" s="236"/>
      <c r="AN53" s="236"/>
      <c r="AO53" s="236"/>
      <c r="AP53" s="86"/>
      <c r="AQ53" s="86"/>
      <c r="AR53" s="45"/>
      <c r="AS53" s="86"/>
      <c r="AT53" s="86"/>
      <c r="AU53" s="86"/>
      <c r="AV53" s="237"/>
      <c r="AW53" s="237"/>
      <c r="AX53" s="284"/>
      <c r="AY53" s="114"/>
      <c r="BA53" s="197"/>
      <c r="BB53" s="197"/>
      <c r="BC53" s="197"/>
      <c r="BD53" s="197"/>
      <c r="BE53" s="197"/>
      <c r="BF53" s="197"/>
      <c r="BG53" s="197"/>
      <c r="BH53" s="197"/>
      <c r="BI53" s="197"/>
      <c r="BJ53" s="197"/>
      <c r="BK53" s="197"/>
      <c r="BL53" s="197"/>
      <c r="BM53" s="197"/>
      <c r="BN53" s="197"/>
      <c r="BO53" s="197"/>
      <c r="BP53" s="197"/>
      <c r="BQ53" s="197"/>
      <c r="BR53" s="197"/>
      <c r="BS53" s="197"/>
      <c r="BT53" s="197"/>
      <c r="BU53" s="197"/>
      <c r="BV53" s="197"/>
      <c r="BW53" s="197"/>
      <c r="BX53" s="197"/>
      <c r="BY53" s="197"/>
      <c r="BZ53" s="197"/>
      <c r="CA53" s="197"/>
      <c r="CB53" s="197"/>
      <c r="CC53" s="197"/>
      <c r="CD53" s="197"/>
      <c r="CE53" s="197"/>
      <c r="CF53" s="197"/>
      <c r="CG53" s="197"/>
      <c r="CH53" s="197"/>
      <c r="CI53" s="197"/>
      <c r="CJ53" s="197"/>
      <c r="CK53" s="197"/>
      <c r="CL53" s="197"/>
      <c r="FX53" s="28"/>
    </row>
    <row r="54" spans="1:184" s="26" customFormat="1" ht="12" customHeight="1" x14ac:dyDescent="0.25">
      <c r="A54" s="236"/>
      <c r="B54" s="204"/>
      <c r="C54" s="220"/>
      <c r="D54" s="220"/>
      <c r="E54" s="223"/>
      <c r="F54" s="220"/>
      <c r="G54" s="238"/>
      <c r="H54" s="236"/>
      <c r="I54" s="237"/>
      <c r="J54" s="237"/>
      <c r="K54" s="237"/>
      <c r="L54" s="237"/>
      <c r="M54" s="236"/>
      <c r="N54" s="237"/>
      <c r="O54" s="237"/>
      <c r="P54" s="236"/>
      <c r="Q54" s="236"/>
      <c r="R54" s="236"/>
      <c r="S54" s="236"/>
      <c r="T54" s="234"/>
      <c r="U54" s="236"/>
      <c r="V54" s="204"/>
      <c r="W54" s="204"/>
      <c r="X54" s="157"/>
      <c r="Y54" s="204"/>
      <c r="Z54" s="204"/>
      <c r="AA54" s="204"/>
      <c r="AB54" s="220"/>
      <c r="AC54" s="220"/>
      <c r="AD54" s="220"/>
      <c r="AE54" s="220"/>
      <c r="AF54" s="39" t="str">
        <f>IFERROR(IF(AND(X53="Probabilidad",X54="Probabilidad"),(AF53-(+AF53*AA54)),IF(X54="Probabilidad",(Q53-(+Q53*AA54)),IF(X54="Impacto",AF53,""))),"")</f>
        <v/>
      </c>
      <c r="AG54" s="242"/>
      <c r="AH54" s="242"/>
      <c r="AI54" s="236"/>
      <c r="AJ54" s="85" t="str">
        <f>IFERROR(IF(AND(X53="Impacto",AA54="Impacto"),(AJ53-(+AJ53*AA54)),IF(X54="Impacto",(T53-(+T53*AA54)),IF(X54="Probabilidad",AJ53,""))),"")</f>
        <v/>
      </c>
      <c r="AK54" s="242"/>
      <c r="AL54" s="242"/>
      <c r="AM54" s="236"/>
      <c r="AN54" s="236"/>
      <c r="AO54" s="236"/>
      <c r="AP54" s="86"/>
      <c r="AQ54" s="86"/>
      <c r="AR54" s="45"/>
      <c r="AS54" s="86"/>
      <c r="AT54" s="86"/>
      <c r="AU54" s="86"/>
      <c r="AV54" s="237"/>
      <c r="AW54" s="237"/>
      <c r="AX54" s="284"/>
      <c r="AY54" s="114"/>
      <c r="BA54" s="197"/>
      <c r="BB54" s="197"/>
      <c r="BC54" s="197"/>
      <c r="BD54" s="197"/>
      <c r="BE54" s="197"/>
      <c r="BF54" s="197"/>
      <c r="BG54" s="197"/>
      <c r="BH54" s="197"/>
      <c r="BI54" s="197"/>
      <c r="BJ54" s="197"/>
      <c r="BK54" s="197"/>
      <c r="BL54" s="197"/>
      <c r="BM54" s="197"/>
      <c r="BN54" s="197"/>
      <c r="BO54" s="197"/>
      <c r="BP54" s="197"/>
      <c r="BQ54" s="197"/>
      <c r="BR54" s="197"/>
      <c r="BS54" s="197"/>
      <c r="BT54" s="197"/>
      <c r="BU54" s="197"/>
      <c r="BV54" s="197"/>
      <c r="BW54" s="197"/>
      <c r="BX54" s="197"/>
      <c r="BY54" s="197"/>
      <c r="BZ54" s="197"/>
      <c r="CA54" s="197"/>
      <c r="CB54" s="197"/>
      <c r="CC54" s="197"/>
      <c r="CD54" s="197"/>
      <c r="CE54" s="197"/>
      <c r="CF54" s="197"/>
      <c r="CG54" s="197"/>
      <c r="CH54" s="197"/>
      <c r="CI54" s="197"/>
      <c r="CJ54" s="197"/>
      <c r="CK54" s="197"/>
      <c r="CL54" s="197"/>
      <c r="FX54" s="28"/>
    </row>
    <row r="55" spans="1:184" s="26" customFormat="1" ht="12" customHeight="1" x14ac:dyDescent="0.25">
      <c r="A55" s="236"/>
      <c r="B55" s="204"/>
      <c r="C55" s="220"/>
      <c r="D55" s="220"/>
      <c r="E55" s="223"/>
      <c r="F55" s="220"/>
      <c r="G55" s="238"/>
      <c r="H55" s="236"/>
      <c r="I55" s="237"/>
      <c r="J55" s="237"/>
      <c r="K55" s="237"/>
      <c r="L55" s="237"/>
      <c r="M55" s="236"/>
      <c r="N55" s="237"/>
      <c r="O55" s="237"/>
      <c r="P55" s="236"/>
      <c r="Q55" s="236"/>
      <c r="R55" s="236"/>
      <c r="S55" s="236"/>
      <c r="T55" s="234"/>
      <c r="U55" s="236"/>
      <c r="V55" s="204"/>
      <c r="W55" s="204"/>
      <c r="X55" s="157"/>
      <c r="Y55" s="204"/>
      <c r="Z55" s="204"/>
      <c r="AA55" s="204"/>
      <c r="AB55" s="220"/>
      <c r="AC55" s="220"/>
      <c r="AD55" s="220"/>
      <c r="AE55" s="220"/>
      <c r="AF55" s="39" t="str">
        <f>IFERROR(IF(AND(X54="Probabilidad",X55="Probabilidad"),(AF54-(+AF54*AA55)),IF(X55="Probabilidad",(Q54-(+Q54*AA55)),IF(X55="Impacto",AF54,""))),"")</f>
        <v/>
      </c>
      <c r="AG55" s="242"/>
      <c r="AH55" s="242"/>
      <c r="AI55" s="236"/>
      <c r="AJ55" s="85" t="str">
        <f>IFERROR(IF(AND(X54="Impacto",AA55="Impacto"),(AJ54-(+AJ54*AA55)),IF(X55="Impacto",(T54-(+T54*AA55)),IF(X55="Probabilidad",AJ54,""))),"")</f>
        <v/>
      </c>
      <c r="AK55" s="242"/>
      <c r="AL55" s="242"/>
      <c r="AM55" s="236"/>
      <c r="AN55" s="236"/>
      <c r="AO55" s="236"/>
      <c r="AP55" s="86"/>
      <c r="AQ55" s="86"/>
      <c r="AR55" s="45"/>
      <c r="AS55" s="86"/>
      <c r="AT55" s="86"/>
      <c r="AU55" s="86"/>
      <c r="AV55" s="237"/>
      <c r="AW55" s="237"/>
      <c r="AX55" s="284"/>
      <c r="AY55" s="114"/>
      <c r="BA55" s="197"/>
      <c r="BB55" s="197"/>
      <c r="BC55" s="197"/>
      <c r="BD55" s="197"/>
      <c r="BE55" s="197"/>
      <c r="BF55" s="197"/>
      <c r="BG55" s="197"/>
      <c r="BH55" s="197"/>
      <c r="BI55" s="197"/>
      <c r="BJ55" s="197"/>
      <c r="BK55" s="197"/>
      <c r="BL55" s="197"/>
      <c r="BM55" s="197"/>
      <c r="BN55" s="197"/>
      <c r="BO55" s="197"/>
      <c r="BP55" s="197"/>
      <c r="BQ55" s="197"/>
      <c r="BR55" s="197"/>
      <c r="BS55" s="197"/>
      <c r="BT55" s="197"/>
      <c r="BU55" s="197"/>
      <c r="BV55" s="197"/>
      <c r="BW55" s="197"/>
      <c r="BX55" s="197"/>
      <c r="BY55" s="197"/>
      <c r="BZ55" s="197"/>
      <c r="CA55" s="197"/>
      <c r="CB55" s="197"/>
      <c r="CC55" s="197"/>
      <c r="CD55" s="197"/>
      <c r="CE55" s="197"/>
      <c r="CF55" s="197"/>
      <c r="CG55" s="197"/>
      <c r="CH55" s="197"/>
      <c r="CI55" s="197"/>
      <c r="CJ55" s="197"/>
      <c r="CK55" s="197"/>
      <c r="CL55" s="197"/>
      <c r="FX55" s="28"/>
    </row>
    <row r="56" spans="1:184" s="26" customFormat="1" ht="46.8" customHeight="1" x14ac:dyDescent="0.25">
      <c r="A56" s="236"/>
      <c r="B56" s="205"/>
      <c r="C56" s="221"/>
      <c r="D56" s="221"/>
      <c r="E56" s="224"/>
      <c r="F56" s="221"/>
      <c r="G56" s="238"/>
      <c r="H56" s="236"/>
      <c r="I56" s="237"/>
      <c r="J56" s="237"/>
      <c r="K56" s="237"/>
      <c r="L56" s="237"/>
      <c r="M56" s="236"/>
      <c r="N56" s="237"/>
      <c r="O56" s="237"/>
      <c r="P56" s="236"/>
      <c r="Q56" s="236"/>
      <c r="R56" s="236"/>
      <c r="S56" s="236"/>
      <c r="T56" s="234"/>
      <c r="U56" s="236"/>
      <c r="V56" s="205"/>
      <c r="W56" s="205"/>
      <c r="X56" s="157"/>
      <c r="Y56" s="205"/>
      <c r="Z56" s="205"/>
      <c r="AA56" s="205"/>
      <c r="AB56" s="221"/>
      <c r="AC56" s="221"/>
      <c r="AD56" s="221"/>
      <c r="AE56" s="221"/>
      <c r="AF56" s="39" t="str">
        <f>IFERROR(IF(AND(X55="Probabilidad",X56="Probabilidad"),(AF55-(+AF55*AA56)),IF(X56="Probabilidad",(Q55-(+Q55*AA56)),IF(X56="Impacto",AF55,""))),"")</f>
        <v/>
      </c>
      <c r="AG56" s="242"/>
      <c r="AH56" s="242"/>
      <c r="AI56" s="236"/>
      <c r="AJ56" s="85" t="str">
        <f>IFERROR(IF(AND(X55="Impacto",AA56="Impacto"),(AJ55-(+AJ55*AA56)),IF(X56="Impacto",(T55-(+T55*AA56)),IF(X56="Probabilidad",AJ55,""))),"")</f>
        <v/>
      </c>
      <c r="AK56" s="242"/>
      <c r="AL56" s="242"/>
      <c r="AM56" s="236"/>
      <c r="AN56" s="236"/>
      <c r="AO56" s="236"/>
      <c r="AP56" s="86"/>
      <c r="AQ56" s="86"/>
      <c r="AR56" s="45"/>
      <c r="AS56" s="86"/>
      <c r="AT56" s="86"/>
      <c r="AU56" s="86"/>
      <c r="AV56" s="237"/>
      <c r="AW56" s="237"/>
      <c r="AX56" s="284"/>
      <c r="AY56" s="115"/>
      <c r="BA56" s="197"/>
      <c r="BB56" s="197"/>
      <c r="BC56" s="197"/>
      <c r="BD56" s="197"/>
      <c r="BE56" s="197"/>
      <c r="BF56" s="197"/>
      <c r="BG56" s="197"/>
      <c r="BH56" s="197"/>
      <c r="BI56" s="197"/>
      <c r="BJ56" s="197"/>
      <c r="BK56" s="197"/>
      <c r="BL56" s="197"/>
      <c r="BM56" s="197"/>
      <c r="BN56" s="197"/>
      <c r="BO56" s="197"/>
      <c r="BP56" s="197"/>
      <c r="BQ56" s="197"/>
      <c r="BR56" s="197"/>
      <c r="BS56" s="197"/>
      <c r="BT56" s="197"/>
      <c r="BU56" s="197"/>
      <c r="BV56" s="197"/>
      <c r="BW56" s="197"/>
      <c r="BX56" s="197"/>
      <c r="BY56" s="197"/>
      <c r="BZ56" s="197"/>
      <c r="CA56" s="197"/>
      <c r="CB56" s="197"/>
      <c r="CC56" s="197"/>
      <c r="CD56" s="197"/>
      <c r="CE56" s="197"/>
      <c r="CF56" s="197"/>
      <c r="CG56" s="197"/>
      <c r="CH56" s="197"/>
      <c r="CI56" s="197"/>
      <c r="CJ56" s="197"/>
      <c r="CK56" s="197"/>
      <c r="CL56" s="197"/>
      <c r="FX56" s="28"/>
    </row>
    <row r="57" spans="1:184" s="26" customFormat="1" ht="15" customHeight="1" x14ac:dyDescent="0.25">
      <c r="A57" s="236">
        <v>9</v>
      </c>
      <c r="B57" s="203" t="s">
        <v>195</v>
      </c>
      <c r="C57" s="219" t="s">
        <v>804</v>
      </c>
      <c r="D57" s="219" t="s">
        <v>804</v>
      </c>
      <c r="E57" s="222" t="str">
        <f>IFERROR(VLOOKUP(C57,Tabla4[#All],2,0),"")</f>
        <v>Eventos relacionados con las conductas o comportamientos de los empleados que afectan la Integridad Pública</v>
      </c>
      <c r="F57" s="219" t="s">
        <v>29</v>
      </c>
      <c r="G57" s="238" t="s">
        <v>32</v>
      </c>
      <c r="H57" s="236" t="s">
        <v>70</v>
      </c>
      <c r="I57" s="237" t="s">
        <v>212</v>
      </c>
      <c r="J57" s="237" t="s">
        <v>213</v>
      </c>
      <c r="K57" s="237" t="s">
        <v>214</v>
      </c>
      <c r="L57" s="237" t="s">
        <v>954</v>
      </c>
      <c r="M57" s="236" t="s">
        <v>32</v>
      </c>
      <c r="N57" s="237" t="s">
        <v>163</v>
      </c>
      <c r="O57" s="237">
        <v>12</v>
      </c>
      <c r="P57" s="236" t="str">
        <f>IF(AND(O57&lt;=2),"Muy Baja",IF(AND(O57&gt;=3,O57&lt;=23),"Baja",IF(AND(O57&gt;=24,O57&lt;=499),"Media",IF(AND(O57&gt;=500,O57&lt;=4999),"Alta",IF(AND(O57&gt;=5000),"Muy Alta",FALSE)))))</f>
        <v>Baja</v>
      </c>
      <c r="Q57" s="236" t="str">
        <f>IF(AND(O57&lt;=2),"20%",IF(AND(O57&gt;=3,O57&lt;=23),"40%",IF(AND(O57&gt;=24,O57&lt;=499),"60%",IF(AND(O57&gt;=500,O57&lt;=4999),"80%",IF(AND(O57&gt;=5000),"100%",FALSE)))))</f>
        <v>40%</v>
      </c>
      <c r="R57" s="236" t="s">
        <v>40</v>
      </c>
      <c r="S57" s="236" t="str">
        <f>IF(AND(R57=$GB$4),"Leve",IF(AND(R57=$GB$5),"Menor",IF(AND(R57=$GB$6),"Moderado",IF(AND(R57=$GB$7),"mayor",IF(AND(R57=$GB$8),"Catastrófico",IF(AND(R57=$GB$10),"Leve",IF(AND(R57=$GB$11),"Menor",IF(AND(R57=$GB$12),"Moderado",IF(AND(R57=$GB$13),"Mayor",IF(AND(R57=$GB$14),"Catastrófico",FALSE))))))))))</f>
        <v>Leve</v>
      </c>
      <c r="T57" s="234" t="str">
        <f>IF(AND(S57="Leve"),"20%",IF(AND(S57="Menor"),"40%",IF(AND(S57="Moderado"),"60%",IF(AND(S57="Mayor"),"80%",IF(AND(S57="Catastrófico"),"100%","")))))</f>
        <v>20%</v>
      </c>
      <c r="U57" s="236" t="str">
        <f>INDEX('[1]MATRIZ RIESGO'!$D$6:$H$10,MATCH(P57,'[1]MATRIZ RIESGO'!$C$6:$C$10,),MATCH(S57,'[1]MATRIZ RIESGO'!$D$5:$H$5,))</f>
        <v>Bajo</v>
      </c>
      <c r="V57" s="203">
        <v>1</v>
      </c>
      <c r="W57" s="203" t="s">
        <v>846</v>
      </c>
      <c r="X57" s="157" t="s">
        <v>54</v>
      </c>
      <c r="Y57" s="203" t="s">
        <v>51</v>
      </c>
      <c r="Z57" s="203" t="s">
        <v>57</v>
      </c>
      <c r="AA57" s="203" t="str">
        <f t="shared" si="1"/>
        <v>40%</v>
      </c>
      <c r="AB57" s="219" t="s">
        <v>783</v>
      </c>
      <c r="AC57" s="219" t="s">
        <v>548</v>
      </c>
      <c r="AD57" s="219" t="s">
        <v>796</v>
      </c>
      <c r="AE57" s="219" t="s">
        <v>785</v>
      </c>
      <c r="AF57" s="39">
        <f>IFERROR(IF(X57="Probabilidad",(Q57-(+Q57*AA57)),IF(X57="Impacto",Q57,"")),"")</f>
        <v>0.24</v>
      </c>
      <c r="AG57" s="242">
        <f>LOOKUP(2,1/(AF57:AF62&lt;&gt;""),AF57:AF62)</f>
        <v>0.24</v>
      </c>
      <c r="AH57" s="242">
        <f>AG57*1</f>
        <v>0.24</v>
      </c>
      <c r="AI57" s="236" t="str">
        <f>IF(AND(AH57&lt;=20%),"Muy Baja",IF(AND(AH57&gt;=21%,AH57&lt;=40%),"Baja",IF(AND(AH57&gt;=41%,AH57&lt;=60%),"Media",IF(AND(AH57&gt;=61%,AH57&lt;=80%),"Alta",IF(AND(AH57&gt;=81%,AH57&gt;=100%),"Muy Alta",FALSE)))))</f>
        <v>Baja</v>
      </c>
      <c r="AJ57" s="85" t="str">
        <f>IFERROR(IF(X57="Impacto",(T57-(+T57*AA57)),IF(X57="Probabilidad",T57,"")),"")</f>
        <v>20%</v>
      </c>
      <c r="AK57" s="242" t="str">
        <f>LOOKUP(2,1/(AJ57:AJ62&lt;&gt;""),AJ57:AJ62)</f>
        <v>20%</v>
      </c>
      <c r="AL57" s="242">
        <f>AK57*1</f>
        <v>0.2</v>
      </c>
      <c r="AM57" s="236" t="str">
        <f>CHOOSE((AL57&gt;=0%)+(AL57&gt;=21%)+(AL57&gt;=41%)+(AL57&gt;=61%)+(AL57&gt;=81%),"Leve","Menor","Moderado","Mayor","Catastrófico")</f>
        <v>Leve</v>
      </c>
      <c r="AN57" s="236" t="str">
        <f>INDEX('[1]MATRIZ RIESGO'!$D$6:$H$10,MATCH(AI57,'[1]MATRIZ RIESGO'!$C$6:$C$10,),MATCH(AM57,'[1]MATRIZ RIESGO'!$D$5:$H$5,))</f>
        <v>Bajo</v>
      </c>
      <c r="AO57" s="236" t="s">
        <v>67</v>
      </c>
      <c r="AP57" s="86"/>
      <c r="AQ57" s="86"/>
      <c r="AR57" s="45"/>
      <c r="AS57" s="45"/>
      <c r="AT57" s="86"/>
      <c r="AU57" s="86"/>
      <c r="AV57" s="237" t="s">
        <v>215</v>
      </c>
      <c r="AW57" s="237" t="s">
        <v>159</v>
      </c>
      <c r="AX57" s="285" t="s">
        <v>674</v>
      </c>
      <c r="AY57" s="113"/>
      <c r="BA57" s="197"/>
      <c r="BB57" s="197"/>
      <c r="BC57" s="197"/>
      <c r="BD57" s="197"/>
      <c r="BE57" s="197"/>
      <c r="BF57" s="197"/>
      <c r="BG57" s="197"/>
      <c r="BH57" s="197"/>
      <c r="BI57" s="197"/>
      <c r="BJ57" s="197"/>
      <c r="BK57" s="197"/>
      <c r="BL57" s="197"/>
      <c r="BM57" s="197"/>
      <c r="BN57" s="197"/>
      <c r="BO57" s="197"/>
      <c r="BP57" s="197"/>
      <c r="BQ57" s="197"/>
      <c r="BR57" s="197"/>
      <c r="BS57" s="197"/>
      <c r="BT57" s="197"/>
      <c r="BU57" s="197"/>
      <c r="BV57" s="197"/>
      <c r="BW57" s="197"/>
      <c r="BX57" s="197"/>
      <c r="BY57" s="197"/>
      <c r="BZ57" s="197"/>
      <c r="CA57" s="197"/>
      <c r="CB57" s="197"/>
      <c r="CC57" s="197"/>
      <c r="CD57" s="197"/>
      <c r="CE57" s="197"/>
      <c r="CF57" s="197"/>
      <c r="CG57" s="197"/>
      <c r="CH57" s="197"/>
      <c r="CI57" s="197"/>
      <c r="CJ57" s="197"/>
      <c r="CK57" s="197"/>
      <c r="CL57" s="197"/>
      <c r="FX57" s="28"/>
    </row>
    <row r="58" spans="1:184" s="26" customFormat="1" ht="15" customHeight="1" x14ac:dyDescent="0.25">
      <c r="A58" s="236"/>
      <c r="B58" s="204"/>
      <c r="C58" s="220"/>
      <c r="D58" s="220"/>
      <c r="E58" s="223"/>
      <c r="F58" s="220"/>
      <c r="G58" s="238"/>
      <c r="H58" s="236"/>
      <c r="I58" s="237"/>
      <c r="J58" s="237"/>
      <c r="K58" s="237"/>
      <c r="L58" s="237"/>
      <c r="M58" s="236"/>
      <c r="N58" s="237"/>
      <c r="O58" s="237"/>
      <c r="P58" s="236"/>
      <c r="Q58" s="236"/>
      <c r="R58" s="236"/>
      <c r="S58" s="236"/>
      <c r="T58" s="234"/>
      <c r="U58" s="236"/>
      <c r="V58" s="204"/>
      <c r="W58" s="204"/>
      <c r="X58" s="157"/>
      <c r="Y58" s="204"/>
      <c r="Z58" s="204"/>
      <c r="AA58" s="204"/>
      <c r="AB58" s="220"/>
      <c r="AC58" s="220"/>
      <c r="AD58" s="220"/>
      <c r="AE58" s="220"/>
      <c r="AF58" s="39" t="str">
        <f>IFERROR(IF(AND(X57="Probabilidad",X58="Probabilidad"),(AF57-(+AF57*AA58)),IF(X58="Probabilidad",(Q57-(+Q57*AA58)),IF(X58="Impacto",AF57,""))),"")</f>
        <v/>
      </c>
      <c r="AG58" s="242"/>
      <c r="AH58" s="242"/>
      <c r="AI58" s="236"/>
      <c r="AJ58" s="85" t="str">
        <f>IFERROR(IF(AND(X57="Impacto",AA58="Impacto"),(AJ57-(+AJ57*AA58)),IF(X58="Impacto",(T57-(+T57*AA58)),IF(X58="Probabilidad",AJ57,""))),"")</f>
        <v/>
      </c>
      <c r="AK58" s="242"/>
      <c r="AL58" s="242"/>
      <c r="AM58" s="236"/>
      <c r="AN58" s="236"/>
      <c r="AO58" s="236"/>
      <c r="AP58" s="86"/>
      <c r="AQ58" s="86"/>
      <c r="AR58" s="45"/>
      <c r="AS58" s="86"/>
      <c r="AT58" s="86"/>
      <c r="AU58" s="86"/>
      <c r="AV58" s="237"/>
      <c r="AW58" s="237"/>
      <c r="AX58" s="286"/>
      <c r="AY58" s="114"/>
      <c r="BA58" s="197"/>
      <c r="BB58" s="197"/>
      <c r="BC58" s="197"/>
      <c r="BD58" s="197"/>
      <c r="BE58" s="197"/>
      <c r="BF58" s="197"/>
      <c r="BG58" s="197"/>
      <c r="BH58" s="197"/>
      <c r="BI58" s="197"/>
      <c r="BJ58" s="197"/>
      <c r="BK58" s="197"/>
      <c r="BL58" s="197"/>
      <c r="BM58" s="197"/>
      <c r="BN58" s="197"/>
      <c r="BO58" s="197"/>
      <c r="BP58" s="197"/>
      <c r="BQ58" s="197"/>
      <c r="BR58" s="197"/>
      <c r="BS58" s="197"/>
      <c r="BT58" s="197"/>
      <c r="BU58" s="197"/>
      <c r="BV58" s="197"/>
      <c r="BW58" s="197"/>
      <c r="BX58" s="197"/>
      <c r="BY58" s="197"/>
      <c r="BZ58" s="197"/>
      <c r="CA58" s="197"/>
      <c r="CB58" s="197"/>
      <c r="CC58" s="197"/>
      <c r="CD58" s="197"/>
      <c r="CE58" s="197"/>
      <c r="CF58" s="197"/>
      <c r="CG58" s="197"/>
      <c r="CH58" s="197"/>
      <c r="CI58" s="197"/>
      <c r="CJ58" s="197"/>
      <c r="CK58" s="197"/>
      <c r="CL58" s="197"/>
      <c r="FX58" s="28"/>
    </row>
    <row r="59" spans="1:184" s="26" customFormat="1" ht="15" customHeight="1" x14ac:dyDescent="0.25">
      <c r="A59" s="236"/>
      <c r="B59" s="204"/>
      <c r="C59" s="220"/>
      <c r="D59" s="220"/>
      <c r="E59" s="223"/>
      <c r="F59" s="220"/>
      <c r="G59" s="238"/>
      <c r="H59" s="236"/>
      <c r="I59" s="237"/>
      <c r="J59" s="237"/>
      <c r="K59" s="237"/>
      <c r="L59" s="237"/>
      <c r="M59" s="236"/>
      <c r="N59" s="237"/>
      <c r="O59" s="237"/>
      <c r="P59" s="236"/>
      <c r="Q59" s="236"/>
      <c r="R59" s="236"/>
      <c r="S59" s="236"/>
      <c r="T59" s="234"/>
      <c r="U59" s="236"/>
      <c r="V59" s="204"/>
      <c r="W59" s="204"/>
      <c r="X59" s="157"/>
      <c r="Y59" s="204"/>
      <c r="Z59" s="204"/>
      <c r="AA59" s="204"/>
      <c r="AB59" s="220"/>
      <c r="AC59" s="220"/>
      <c r="AD59" s="220"/>
      <c r="AE59" s="220"/>
      <c r="AF59" s="39" t="str">
        <f>IFERROR(IF(AND(X58="Probabilidad",X59="Probabilidad"),(AF58-(+AF58*AA59)),IF(X59="Probabilidad",(Q58-(+Q58*AA59)),IF(X59="Impacto",AF58,""))),"")</f>
        <v/>
      </c>
      <c r="AG59" s="242"/>
      <c r="AH59" s="242"/>
      <c r="AI59" s="236"/>
      <c r="AJ59" s="85" t="str">
        <f>IFERROR(IF(AND(X58="Impacto",AA59="Impacto"),(AJ58-(+AJ58*AA59)),IF(X59="Impacto",(T58-(+T58*AA59)),IF(X59="Probabilidad",AJ58,""))),"")</f>
        <v/>
      </c>
      <c r="AK59" s="242"/>
      <c r="AL59" s="242"/>
      <c r="AM59" s="236"/>
      <c r="AN59" s="236"/>
      <c r="AO59" s="236"/>
      <c r="AP59" s="86"/>
      <c r="AQ59" s="86"/>
      <c r="AR59" s="45"/>
      <c r="AS59" s="86"/>
      <c r="AT59" s="86"/>
      <c r="AU59" s="86"/>
      <c r="AV59" s="237"/>
      <c r="AW59" s="237"/>
      <c r="AX59" s="286"/>
      <c r="AY59" s="114"/>
      <c r="BA59" s="197"/>
      <c r="BB59" s="197"/>
      <c r="BC59" s="197"/>
      <c r="BD59" s="197"/>
      <c r="BE59" s="197"/>
      <c r="BF59" s="197"/>
      <c r="BG59" s="197"/>
      <c r="BH59" s="197"/>
      <c r="BI59" s="197"/>
      <c r="BJ59" s="197"/>
      <c r="BK59" s="197"/>
      <c r="BL59" s="197"/>
      <c r="BM59" s="197"/>
      <c r="BN59" s="197"/>
      <c r="BO59" s="197"/>
      <c r="BP59" s="197"/>
      <c r="BQ59" s="197"/>
      <c r="BR59" s="197"/>
      <c r="BS59" s="197"/>
      <c r="BT59" s="197"/>
      <c r="BU59" s="197"/>
      <c r="BV59" s="197"/>
      <c r="BW59" s="197"/>
      <c r="BX59" s="197"/>
      <c r="BY59" s="197"/>
      <c r="BZ59" s="197"/>
      <c r="CA59" s="197"/>
      <c r="CB59" s="197"/>
      <c r="CC59" s="197"/>
      <c r="CD59" s="197"/>
      <c r="CE59" s="197"/>
      <c r="CF59" s="197"/>
      <c r="CG59" s="197"/>
      <c r="CH59" s="197"/>
      <c r="CI59" s="197"/>
      <c r="CJ59" s="197"/>
      <c r="CK59" s="197"/>
      <c r="CL59" s="197"/>
      <c r="FX59" s="28"/>
    </row>
    <row r="60" spans="1:184" s="26" customFormat="1" ht="15" customHeight="1" x14ac:dyDescent="0.25">
      <c r="A60" s="236"/>
      <c r="B60" s="204"/>
      <c r="C60" s="220"/>
      <c r="D60" s="220"/>
      <c r="E60" s="223"/>
      <c r="F60" s="220"/>
      <c r="G60" s="238"/>
      <c r="H60" s="236"/>
      <c r="I60" s="237"/>
      <c r="J60" s="237"/>
      <c r="K60" s="237"/>
      <c r="L60" s="237"/>
      <c r="M60" s="236"/>
      <c r="N60" s="237"/>
      <c r="O60" s="237"/>
      <c r="P60" s="236"/>
      <c r="Q60" s="236"/>
      <c r="R60" s="236"/>
      <c r="S60" s="236"/>
      <c r="T60" s="234"/>
      <c r="U60" s="236"/>
      <c r="V60" s="204"/>
      <c r="W60" s="204"/>
      <c r="X60" s="157"/>
      <c r="Y60" s="204"/>
      <c r="Z60" s="204"/>
      <c r="AA60" s="204"/>
      <c r="AB60" s="220"/>
      <c r="AC60" s="220"/>
      <c r="AD60" s="220"/>
      <c r="AE60" s="220"/>
      <c r="AF60" s="39" t="str">
        <f>IFERROR(IF(AND(X59="Probabilidad",X60="Probabilidad"),(AF59-(+AF59*AA60)),IF(X60="Probabilidad",(Q59-(+Q59*AA60)),IF(X60="Impacto",AF59,""))),"")</f>
        <v/>
      </c>
      <c r="AG60" s="242"/>
      <c r="AH60" s="242"/>
      <c r="AI60" s="236"/>
      <c r="AJ60" s="85" t="str">
        <f>IFERROR(IF(AND(X59="Impacto",AA60="Impacto"),(AJ59-(+AJ59*AA60)),IF(X60="Impacto",(T59-(+T59*AA60)),IF(X60="Probabilidad",AJ59,""))),"")</f>
        <v/>
      </c>
      <c r="AK60" s="242"/>
      <c r="AL60" s="242"/>
      <c r="AM60" s="236"/>
      <c r="AN60" s="236"/>
      <c r="AO60" s="236"/>
      <c r="AP60" s="86"/>
      <c r="AQ60" s="86"/>
      <c r="AR60" s="45"/>
      <c r="AS60" s="86"/>
      <c r="AT60" s="86"/>
      <c r="AU60" s="86"/>
      <c r="AV60" s="237"/>
      <c r="AW60" s="237"/>
      <c r="AX60" s="286"/>
      <c r="AY60" s="114"/>
      <c r="BA60" s="197"/>
      <c r="BB60" s="197"/>
      <c r="BC60" s="197"/>
      <c r="BD60" s="197"/>
      <c r="BE60" s="197"/>
      <c r="BF60" s="197"/>
      <c r="BG60" s="197"/>
      <c r="BH60" s="197"/>
      <c r="BI60" s="197"/>
      <c r="BJ60" s="197"/>
      <c r="BK60" s="197"/>
      <c r="BL60" s="197"/>
      <c r="BM60" s="197"/>
      <c r="BN60" s="197"/>
      <c r="BO60" s="197"/>
      <c r="BP60" s="197"/>
      <c r="BQ60" s="197"/>
      <c r="BR60" s="197"/>
      <c r="BS60" s="197"/>
      <c r="BT60" s="197"/>
      <c r="BU60" s="197"/>
      <c r="BV60" s="197"/>
      <c r="BW60" s="197"/>
      <c r="BX60" s="197"/>
      <c r="BY60" s="197"/>
      <c r="BZ60" s="197"/>
      <c r="CA60" s="197"/>
      <c r="CB60" s="197"/>
      <c r="CC60" s="197"/>
      <c r="CD60" s="197"/>
      <c r="CE60" s="197"/>
      <c r="CF60" s="197"/>
      <c r="CG60" s="197"/>
      <c r="CH60" s="197"/>
      <c r="CI60" s="197"/>
      <c r="CJ60" s="197"/>
      <c r="CK60" s="197"/>
      <c r="CL60" s="197"/>
      <c r="FX60" s="28"/>
    </row>
    <row r="61" spans="1:184" s="26" customFormat="1" ht="15" customHeight="1" x14ac:dyDescent="0.25">
      <c r="A61" s="236"/>
      <c r="B61" s="204"/>
      <c r="C61" s="220"/>
      <c r="D61" s="220"/>
      <c r="E61" s="223"/>
      <c r="F61" s="220"/>
      <c r="G61" s="238"/>
      <c r="H61" s="236"/>
      <c r="I61" s="237"/>
      <c r="J61" s="237"/>
      <c r="K61" s="237"/>
      <c r="L61" s="237"/>
      <c r="M61" s="236"/>
      <c r="N61" s="237"/>
      <c r="O61" s="237"/>
      <c r="P61" s="236"/>
      <c r="Q61" s="236"/>
      <c r="R61" s="236"/>
      <c r="S61" s="236"/>
      <c r="T61" s="234"/>
      <c r="U61" s="236"/>
      <c r="V61" s="204"/>
      <c r="W61" s="204"/>
      <c r="X61" s="157"/>
      <c r="Y61" s="204"/>
      <c r="Z61" s="204"/>
      <c r="AA61" s="204"/>
      <c r="AB61" s="220"/>
      <c r="AC61" s="220"/>
      <c r="AD61" s="220"/>
      <c r="AE61" s="220"/>
      <c r="AF61" s="39" t="str">
        <f>IFERROR(IF(AND(X60="Probabilidad",X61="Probabilidad"),(AF60-(+AF60*AA61)),IF(X61="Probabilidad",(Q60-(+Q60*AA61)),IF(X61="Impacto",AF60,""))),"")</f>
        <v/>
      </c>
      <c r="AG61" s="242"/>
      <c r="AH61" s="242"/>
      <c r="AI61" s="236"/>
      <c r="AJ61" s="85" t="str">
        <f>IFERROR(IF(AND(X60="Impacto",AA61="Impacto"),(AJ60-(+AJ60*AA61)),IF(X61="Impacto",(T60-(+T60*AA61)),IF(X61="Probabilidad",AJ60,""))),"")</f>
        <v/>
      </c>
      <c r="AK61" s="242"/>
      <c r="AL61" s="242"/>
      <c r="AM61" s="236"/>
      <c r="AN61" s="236"/>
      <c r="AO61" s="236"/>
      <c r="AP61" s="86"/>
      <c r="AQ61" s="86"/>
      <c r="AR61" s="45"/>
      <c r="AS61" s="86"/>
      <c r="AT61" s="86"/>
      <c r="AU61" s="86"/>
      <c r="AV61" s="237"/>
      <c r="AW61" s="237"/>
      <c r="AX61" s="286"/>
      <c r="AY61" s="114"/>
      <c r="BA61" s="197"/>
      <c r="BB61" s="197"/>
      <c r="BC61" s="197"/>
      <c r="BD61" s="197"/>
      <c r="BE61" s="197"/>
      <c r="BF61" s="197"/>
      <c r="BG61" s="197"/>
      <c r="BH61" s="197"/>
      <c r="BI61" s="197"/>
      <c r="BJ61" s="197"/>
      <c r="BK61" s="197"/>
      <c r="BL61" s="197"/>
      <c r="BM61" s="197"/>
      <c r="BN61" s="197"/>
      <c r="BO61" s="197"/>
      <c r="BP61" s="197"/>
      <c r="BQ61" s="197"/>
      <c r="BR61" s="197"/>
      <c r="BS61" s="197"/>
      <c r="BT61" s="197"/>
      <c r="BU61" s="197"/>
      <c r="BV61" s="197"/>
      <c r="BW61" s="197"/>
      <c r="BX61" s="197"/>
      <c r="BY61" s="197"/>
      <c r="BZ61" s="197"/>
      <c r="CA61" s="197"/>
      <c r="CB61" s="197"/>
      <c r="CC61" s="197"/>
      <c r="CD61" s="197"/>
      <c r="CE61" s="197"/>
      <c r="CF61" s="197"/>
      <c r="CG61" s="197"/>
      <c r="CH61" s="197"/>
      <c r="CI61" s="197"/>
      <c r="CJ61" s="197"/>
      <c r="CK61" s="197"/>
      <c r="CL61" s="197"/>
      <c r="FX61" s="28"/>
    </row>
    <row r="62" spans="1:184" s="26" customFormat="1" ht="38.4" customHeight="1" x14ac:dyDescent="0.25">
      <c r="A62" s="236"/>
      <c r="B62" s="205"/>
      <c r="C62" s="221"/>
      <c r="D62" s="221"/>
      <c r="E62" s="224"/>
      <c r="F62" s="221"/>
      <c r="G62" s="238"/>
      <c r="H62" s="236"/>
      <c r="I62" s="237"/>
      <c r="J62" s="237"/>
      <c r="K62" s="237"/>
      <c r="L62" s="237"/>
      <c r="M62" s="236"/>
      <c r="N62" s="237"/>
      <c r="O62" s="237"/>
      <c r="P62" s="236"/>
      <c r="Q62" s="236"/>
      <c r="R62" s="236"/>
      <c r="S62" s="236"/>
      <c r="T62" s="234"/>
      <c r="U62" s="236"/>
      <c r="V62" s="205"/>
      <c r="W62" s="205"/>
      <c r="X62" s="157"/>
      <c r="Y62" s="205"/>
      <c r="Z62" s="205"/>
      <c r="AA62" s="205"/>
      <c r="AB62" s="221"/>
      <c r="AC62" s="221"/>
      <c r="AD62" s="221"/>
      <c r="AE62" s="221"/>
      <c r="AF62" s="39" t="str">
        <f>IFERROR(IF(AND(X61="Probabilidad",X62="Probabilidad"),(AF61-(+AF61*AA62)),IF(X62="Probabilidad",(Q61-(+Q61*AA62)),IF(X62="Impacto",AF61,""))),"")</f>
        <v/>
      </c>
      <c r="AG62" s="242"/>
      <c r="AH62" s="242"/>
      <c r="AI62" s="236"/>
      <c r="AJ62" s="85" t="str">
        <f>IFERROR(IF(AND(X61="Impacto",AA62="Impacto"),(AJ61-(+AJ61*AA62)),IF(X62="Impacto",(T61-(+T61*AA62)),IF(X62="Probabilidad",AJ61,""))),"")</f>
        <v/>
      </c>
      <c r="AK62" s="242"/>
      <c r="AL62" s="242"/>
      <c r="AM62" s="236"/>
      <c r="AN62" s="236"/>
      <c r="AO62" s="236"/>
      <c r="AP62" s="86"/>
      <c r="AQ62" s="86"/>
      <c r="AR62" s="45"/>
      <c r="AS62" s="86"/>
      <c r="AT62" s="86"/>
      <c r="AU62" s="86"/>
      <c r="AV62" s="237"/>
      <c r="AW62" s="237"/>
      <c r="AX62" s="287"/>
      <c r="AY62" s="115"/>
      <c r="BA62" s="197"/>
      <c r="BB62" s="197"/>
      <c r="BC62" s="197"/>
      <c r="BD62" s="197"/>
      <c r="BE62" s="197"/>
      <c r="BF62" s="197"/>
      <c r="BG62" s="197"/>
      <c r="BH62" s="197"/>
      <c r="BI62" s="197"/>
      <c r="BJ62" s="197"/>
      <c r="BK62" s="197"/>
      <c r="BL62" s="197"/>
      <c r="BM62" s="197"/>
      <c r="BN62" s="197"/>
      <c r="BO62" s="197"/>
      <c r="BP62" s="197"/>
      <c r="BQ62" s="197"/>
      <c r="BR62" s="197"/>
      <c r="BS62" s="197"/>
      <c r="BT62" s="197"/>
      <c r="BU62" s="197"/>
      <c r="BV62" s="197"/>
      <c r="BW62" s="197"/>
      <c r="BX62" s="197"/>
      <c r="BY62" s="197"/>
      <c r="BZ62" s="197"/>
      <c r="CA62" s="197"/>
      <c r="CB62" s="197"/>
      <c r="CC62" s="197"/>
      <c r="CD62" s="197"/>
      <c r="CE62" s="197"/>
      <c r="CF62" s="197"/>
      <c r="CG62" s="197"/>
      <c r="CH62" s="197"/>
      <c r="CI62" s="197"/>
      <c r="CJ62" s="197"/>
      <c r="CK62" s="197"/>
      <c r="CL62" s="197"/>
      <c r="FX62" s="28"/>
    </row>
    <row r="63" spans="1:184" s="92" customFormat="1" ht="15.6" customHeight="1" x14ac:dyDescent="0.3">
      <c r="A63" s="236">
        <v>10</v>
      </c>
      <c r="B63" s="203" t="s">
        <v>195</v>
      </c>
      <c r="C63" s="219" t="s">
        <v>841</v>
      </c>
      <c r="D63" s="219" t="s">
        <v>814</v>
      </c>
      <c r="E63" s="222" t="str">
        <f>IFERROR(VLOOKUP(C63,Tabla4[#All],2,0),"")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63" s="219" t="s">
        <v>29</v>
      </c>
      <c r="G63" s="238" t="s">
        <v>32</v>
      </c>
      <c r="H63" s="236" t="s">
        <v>72</v>
      </c>
      <c r="I63" s="237" t="s">
        <v>216</v>
      </c>
      <c r="J63" s="237" t="s">
        <v>217</v>
      </c>
      <c r="K63" s="237" t="s">
        <v>633</v>
      </c>
      <c r="L63" s="237" t="s">
        <v>591</v>
      </c>
      <c r="M63" s="236" t="s">
        <v>32</v>
      </c>
      <c r="N63" s="237" t="s">
        <v>163</v>
      </c>
      <c r="O63" s="237">
        <v>41</v>
      </c>
      <c r="P63" s="236" t="str">
        <f>IF(AND(O63&lt;=2),"Muy Baja",IF(AND(O63&gt;=3,O63&lt;=23),"Baja",IF(AND(O63&gt;=24,O63&lt;=499),"Media",IF(AND(O63&gt;=500,O63&lt;=4999),"Alta",IF(AND(O63&gt;=5000),"Muy Alta",FALSE)))))</f>
        <v>Media</v>
      </c>
      <c r="Q63" s="236" t="str">
        <f>IF(AND(O63&lt;=2),"20%",IF(AND(O63&gt;=3,O63&lt;=23),"40%",IF(AND(O63&gt;=24,O63&lt;=499),"60%",IF(AND(O63&gt;=500,O63&lt;=4999),"80%",IF(AND(O63&gt;=5000),"100%",FALSE)))))</f>
        <v>60%</v>
      </c>
      <c r="R63" s="236" t="s">
        <v>48</v>
      </c>
      <c r="S63" s="236" t="str">
        <f>IF(AND(R63=$GB$4),"Leve",IF(AND(R63=$GB$5),"Menor",IF(AND(R63=$GB$6),"Moderado",IF(AND(R63=$GB$7),"mayor",IF(AND(R63=$GB$8),"Catastrófico",IF(AND(R63=$GB$10),"Leve",IF(AND(R63=$GB$11),"Menor",IF(AND(R63=$GB$12),"Moderado",IF(AND(R63=$GB$13),"Mayor",IF(AND(R63=$GB$14),"Catastrófico",FALSE))))))))))</f>
        <v>Moderado</v>
      </c>
      <c r="T63" s="234" t="str">
        <f>IF(AND(S63="Leve"),"20%",IF(AND(S63="Menor"),"40%",IF(AND(S63="Moderado"),"60%",IF(AND(S63="Mayor"),"80%",IF(AND(S63="Catastrófico"),"100%","")))))</f>
        <v>60%</v>
      </c>
      <c r="U63" s="236" t="str">
        <f>INDEX('[1]MATRIZ RIESGO'!$D$6:$H$10,MATCH(P63,'[1]MATRIZ RIESGO'!$C$6:$C$10,),MATCH(S63,'[1]MATRIZ RIESGO'!$D$5:$H$5,))</f>
        <v>Moderado</v>
      </c>
      <c r="V63" s="203">
        <v>1</v>
      </c>
      <c r="W63" s="203" t="s">
        <v>218</v>
      </c>
      <c r="X63" s="157" t="s">
        <v>54</v>
      </c>
      <c r="Y63" s="203" t="s">
        <v>51</v>
      </c>
      <c r="Z63" s="203" t="s">
        <v>57</v>
      </c>
      <c r="AA63" s="203" t="str">
        <f t="shared" si="1"/>
        <v>40%</v>
      </c>
      <c r="AB63" s="219" t="s">
        <v>790</v>
      </c>
      <c r="AC63" s="219" t="s">
        <v>791</v>
      </c>
      <c r="AD63" s="219" t="s">
        <v>787</v>
      </c>
      <c r="AE63" s="219" t="s">
        <v>785</v>
      </c>
      <c r="AF63" s="39">
        <f>IFERROR(IF(X63="Probabilidad",(Q63-(+Q63*AA63)),IF(X63="Impacto",Q63,"")),"")</f>
        <v>0.36</v>
      </c>
      <c r="AG63" s="242">
        <f>LOOKUP(2,1/(AF63:AF68&lt;&gt;""),AF63:AF68)</f>
        <v>0.36</v>
      </c>
      <c r="AH63" s="242">
        <f>AG63*1</f>
        <v>0.36</v>
      </c>
      <c r="AI63" s="236" t="str">
        <f>IF(AND(AH63&lt;=20%),"Muy Baja",IF(AND(AH63&gt;=21%,AH63&lt;=40%),"Baja",IF(AND(AH63&gt;=41%,AH63&lt;=60%),"Media",IF(AND(AH63&gt;=61%,AH63&lt;=80%),"Alta",IF(AND(AH63&gt;=81%,AH63&gt;=100%),"Muy Alta",FALSE)))))</f>
        <v>Baja</v>
      </c>
      <c r="AJ63" s="85" t="str">
        <f>IFERROR(IF(X63="Impacto",(T63-(+T63*AA63)),IF(X63="Probabilidad",T63,"")),"")</f>
        <v>60%</v>
      </c>
      <c r="AK63" s="242" t="str">
        <f>LOOKUP(2,1/(AJ63:AJ68&lt;&gt;""),AJ63:AJ68)</f>
        <v>60%</v>
      </c>
      <c r="AL63" s="242">
        <f>AK63*1</f>
        <v>0.6</v>
      </c>
      <c r="AM63" s="236" t="str">
        <f>CHOOSE((AL63&gt;=0%)+(AL63&gt;=21%)+(AL63&gt;=41%)+(AL63&gt;=61%)+(AL63&gt;=81%),"Leve","Menor","Moderado","Mayor","Catastrófico")</f>
        <v>Moderado</v>
      </c>
      <c r="AN63" s="236" t="str">
        <f>INDEX('[1]MATRIZ RIESGO'!$D$6:$H$10,MATCH(AI63,'[1]MATRIZ RIESGO'!$C$6:$C$10,),MATCH(AM63,'[1]MATRIZ RIESGO'!$D$5:$H$5,))</f>
        <v>Moderado</v>
      </c>
      <c r="AO63" s="236" t="s">
        <v>67</v>
      </c>
      <c r="AP63" s="86"/>
      <c r="AQ63" s="86"/>
      <c r="AR63" s="45"/>
      <c r="AS63" s="45"/>
      <c r="AT63" s="86"/>
      <c r="AU63" s="86"/>
      <c r="AV63" s="237" t="s">
        <v>219</v>
      </c>
      <c r="AW63" s="237" t="s">
        <v>159</v>
      </c>
      <c r="AX63" s="203" t="s">
        <v>675</v>
      </c>
      <c r="AY63" s="88"/>
      <c r="AZ63" s="268"/>
      <c r="BA63" s="198"/>
      <c r="BB63" s="198"/>
      <c r="BC63" s="198"/>
      <c r="BD63" s="196"/>
      <c r="BE63" s="196"/>
      <c r="BF63" s="196"/>
      <c r="BG63" s="196"/>
      <c r="BH63" s="196"/>
      <c r="BI63" s="196"/>
      <c r="BJ63" s="196"/>
      <c r="BK63" s="196"/>
      <c r="BL63" s="196"/>
      <c r="BM63" s="196"/>
      <c r="BN63" s="196"/>
      <c r="BO63" s="196"/>
      <c r="BP63" s="196"/>
      <c r="BQ63" s="196"/>
      <c r="BR63" s="196"/>
      <c r="BS63" s="196"/>
      <c r="BT63" s="196"/>
      <c r="BU63" s="196"/>
      <c r="BV63" s="196"/>
      <c r="BW63" s="196"/>
      <c r="BX63" s="196"/>
      <c r="BY63" s="196"/>
      <c r="BZ63" s="196"/>
      <c r="CA63" s="196"/>
      <c r="CB63" s="196"/>
      <c r="CC63" s="196"/>
      <c r="CD63" s="196"/>
      <c r="CE63" s="196"/>
      <c r="CF63" s="196"/>
      <c r="CG63" s="196"/>
      <c r="CH63" s="196"/>
      <c r="CI63" s="196"/>
      <c r="CJ63" s="196"/>
      <c r="CK63" s="196"/>
      <c r="CL63" s="196"/>
      <c r="FX63" s="27"/>
      <c r="GA63" s="92" t="s">
        <v>162</v>
      </c>
      <c r="GB63" s="36" t="s">
        <v>45</v>
      </c>
    </row>
    <row r="64" spans="1:184" s="92" customFormat="1" ht="16.8" customHeight="1" x14ac:dyDescent="0.25">
      <c r="A64" s="236"/>
      <c r="B64" s="204"/>
      <c r="C64" s="220"/>
      <c r="D64" s="220"/>
      <c r="E64" s="223"/>
      <c r="F64" s="220"/>
      <c r="G64" s="238"/>
      <c r="H64" s="236"/>
      <c r="I64" s="237"/>
      <c r="J64" s="237"/>
      <c r="K64" s="237"/>
      <c r="L64" s="237"/>
      <c r="M64" s="236"/>
      <c r="N64" s="237"/>
      <c r="O64" s="237"/>
      <c r="P64" s="236"/>
      <c r="Q64" s="236"/>
      <c r="R64" s="236"/>
      <c r="S64" s="236"/>
      <c r="T64" s="234"/>
      <c r="U64" s="236"/>
      <c r="V64" s="204"/>
      <c r="W64" s="204"/>
      <c r="X64" s="157"/>
      <c r="Y64" s="204"/>
      <c r="Z64" s="204"/>
      <c r="AA64" s="204"/>
      <c r="AB64" s="220"/>
      <c r="AC64" s="220"/>
      <c r="AD64" s="220"/>
      <c r="AE64" s="220"/>
      <c r="AF64" s="39" t="str">
        <f>IFERROR(IF(AND(X63="Probabilidad",X64="Probabilidad"),(AF63-(+AF63*AA64)),IF(X64="Probabilidad",(Q63-(+Q63*AA64)),IF(X64="Impacto",AF63,""))),"")</f>
        <v/>
      </c>
      <c r="AG64" s="242"/>
      <c r="AH64" s="242"/>
      <c r="AI64" s="236"/>
      <c r="AJ64" s="85" t="str">
        <f>IFERROR(IF(AND(X63="Impacto",AA64="Impacto"),(AJ63-(+AJ63*AA64)),IF(X64="Impacto",(T63-(+T63*AA64)),IF(X64="Probabilidad",AJ63,""))),"")</f>
        <v/>
      </c>
      <c r="AK64" s="242"/>
      <c r="AL64" s="242"/>
      <c r="AM64" s="236"/>
      <c r="AN64" s="236"/>
      <c r="AO64" s="236"/>
      <c r="AP64" s="86"/>
      <c r="AQ64" s="86"/>
      <c r="AR64" s="45"/>
      <c r="AS64" s="86"/>
      <c r="AT64" s="86"/>
      <c r="AU64" s="86"/>
      <c r="AV64" s="237"/>
      <c r="AW64" s="237"/>
      <c r="AX64" s="204"/>
      <c r="AY64" s="89"/>
      <c r="AZ64" s="268"/>
      <c r="BA64" s="198"/>
      <c r="BB64" s="198"/>
      <c r="BC64" s="198"/>
      <c r="BD64" s="196"/>
      <c r="BE64" s="196"/>
      <c r="BF64" s="196"/>
      <c r="BG64" s="196"/>
      <c r="BH64" s="196"/>
      <c r="BI64" s="196"/>
      <c r="BJ64" s="196"/>
      <c r="BK64" s="196"/>
      <c r="BL64" s="196"/>
      <c r="BM64" s="196"/>
      <c r="BN64" s="196"/>
      <c r="BO64" s="196"/>
      <c r="BP64" s="196"/>
      <c r="BQ64" s="196"/>
      <c r="BR64" s="196"/>
      <c r="BS64" s="196"/>
      <c r="BT64" s="196"/>
      <c r="BU64" s="196"/>
      <c r="BV64" s="196"/>
      <c r="BW64" s="196"/>
      <c r="BX64" s="196"/>
      <c r="BY64" s="196"/>
      <c r="BZ64" s="196"/>
      <c r="CA64" s="196"/>
      <c r="CB64" s="196"/>
      <c r="CC64" s="196"/>
      <c r="CD64" s="196"/>
      <c r="CE64" s="196"/>
      <c r="CF64" s="196"/>
      <c r="CG64" s="196"/>
      <c r="CH64" s="196"/>
      <c r="CI64" s="196"/>
      <c r="CJ64" s="196"/>
      <c r="CK64" s="196"/>
      <c r="CL64" s="196"/>
      <c r="FX64" s="27"/>
      <c r="GA64" s="92" t="s">
        <v>37</v>
      </c>
      <c r="GB64" s="26" t="s">
        <v>46</v>
      </c>
    </row>
    <row r="65" spans="1:184" s="92" customFormat="1" ht="20.399999999999999" customHeight="1" x14ac:dyDescent="0.25">
      <c r="A65" s="236"/>
      <c r="B65" s="204"/>
      <c r="C65" s="220"/>
      <c r="D65" s="220"/>
      <c r="E65" s="223"/>
      <c r="F65" s="220"/>
      <c r="G65" s="238"/>
      <c r="H65" s="236"/>
      <c r="I65" s="237"/>
      <c r="J65" s="237"/>
      <c r="K65" s="237"/>
      <c r="L65" s="237"/>
      <c r="M65" s="236"/>
      <c r="N65" s="237"/>
      <c r="O65" s="237"/>
      <c r="P65" s="236"/>
      <c r="Q65" s="236"/>
      <c r="R65" s="236"/>
      <c r="S65" s="236"/>
      <c r="T65" s="234"/>
      <c r="U65" s="236"/>
      <c r="V65" s="204"/>
      <c r="W65" s="204"/>
      <c r="X65" s="157"/>
      <c r="Y65" s="204"/>
      <c r="Z65" s="204"/>
      <c r="AA65" s="204"/>
      <c r="AB65" s="220"/>
      <c r="AC65" s="220"/>
      <c r="AD65" s="220"/>
      <c r="AE65" s="220"/>
      <c r="AF65" s="39" t="str">
        <f>IFERROR(IF(AND(X64="Probabilidad",X65="Probabilidad"),(AF64-(+AF64*AA65)),IF(X65="Probabilidad",(Q64-(+Q64*AA65)),IF(X65="Impacto",AF64,""))),"")</f>
        <v/>
      </c>
      <c r="AG65" s="242"/>
      <c r="AH65" s="242"/>
      <c r="AI65" s="236"/>
      <c r="AJ65" s="85" t="str">
        <f>IFERROR(IF(AND(X64="Impacto",AA65="Impacto"),(AJ64-(+AJ64*AA65)),IF(X65="Impacto",(T64-(+T64*AA65)),IF(X65="Probabilidad",AJ64,""))),"")</f>
        <v/>
      </c>
      <c r="AK65" s="242"/>
      <c r="AL65" s="242"/>
      <c r="AM65" s="236"/>
      <c r="AN65" s="236"/>
      <c r="AO65" s="236"/>
      <c r="AP65" s="86"/>
      <c r="AQ65" s="86"/>
      <c r="AR65" s="45"/>
      <c r="AS65" s="86"/>
      <c r="AT65" s="86"/>
      <c r="AU65" s="86"/>
      <c r="AV65" s="237"/>
      <c r="AW65" s="237"/>
      <c r="AX65" s="204"/>
      <c r="AY65" s="89"/>
      <c r="AZ65" s="268"/>
      <c r="BA65" s="198"/>
      <c r="BB65" s="198"/>
      <c r="BC65" s="198"/>
      <c r="BD65" s="196"/>
      <c r="BE65" s="196"/>
      <c r="BF65" s="196"/>
      <c r="BG65" s="196"/>
      <c r="BH65" s="196"/>
      <c r="BI65" s="196"/>
      <c r="BJ65" s="196"/>
      <c r="BK65" s="196"/>
      <c r="BL65" s="196"/>
      <c r="BM65" s="196"/>
      <c r="BN65" s="196"/>
      <c r="BO65" s="196"/>
      <c r="BP65" s="196"/>
      <c r="BQ65" s="196"/>
      <c r="BR65" s="196"/>
      <c r="BS65" s="196"/>
      <c r="BT65" s="196"/>
      <c r="BU65" s="196"/>
      <c r="BV65" s="196"/>
      <c r="BW65" s="196"/>
      <c r="BX65" s="196"/>
      <c r="BY65" s="196"/>
      <c r="BZ65" s="196"/>
      <c r="CA65" s="196"/>
      <c r="CB65" s="196"/>
      <c r="CC65" s="196"/>
      <c r="CD65" s="196"/>
      <c r="CE65" s="196"/>
      <c r="CF65" s="196"/>
      <c r="CG65" s="196"/>
      <c r="CH65" s="196"/>
      <c r="CI65" s="196"/>
      <c r="CJ65" s="196"/>
      <c r="CK65" s="196"/>
      <c r="CL65" s="196"/>
      <c r="FX65" s="27"/>
      <c r="GB65" s="26" t="s">
        <v>47</v>
      </c>
    </row>
    <row r="66" spans="1:184" s="92" customFormat="1" ht="28.2" customHeight="1" x14ac:dyDescent="0.25">
      <c r="A66" s="236"/>
      <c r="B66" s="204"/>
      <c r="C66" s="220"/>
      <c r="D66" s="220"/>
      <c r="E66" s="223"/>
      <c r="F66" s="220"/>
      <c r="G66" s="238"/>
      <c r="H66" s="236"/>
      <c r="I66" s="237"/>
      <c r="J66" s="237"/>
      <c r="K66" s="237"/>
      <c r="L66" s="237"/>
      <c r="M66" s="236"/>
      <c r="N66" s="237"/>
      <c r="O66" s="237"/>
      <c r="P66" s="236"/>
      <c r="Q66" s="236"/>
      <c r="R66" s="236"/>
      <c r="S66" s="236"/>
      <c r="T66" s="234"/>
      <c r="U66" s="236"/>
      <c r="V66" s="204"/>
      <c r="W66" s="204"/>
      <c r="X66" s="157"/>
      <c r="Y66" s="204"/>
      <c r="Z66" s="204"/>
      <c r="AA66" s="204"/>
      <c r="AB66" s="220"/>
      <c r="AC66" s="220"/>
      <c r="AD66" s="220"/>
      <c r="AE66" s="220"/>
      <c r="AF66" s="39" t="str">
        <f>IFERROR(IF(AND(X65="Probabilidad",X66="Probabilidad"),(AF65-(+AF65*AA66)),IF(X66="Probabilidad",(Q65-(+Q65*AA66)),IF(X66="Impacto",AF65,""))),"")</f>
        <v/>
      </c>
      <c r="AG66" s="242"/>
      <c r="AH66" s="242"/>
      <c r="AI66" s="236"/>
      <c r="AJ66" s="85" t="str">
        <f>IFERROR(IF(AND(X65="Impacto",AA66="Impacto"),(AJ65-(+AJ65*AA66)),IF(X66="Impacto",(T65-(+T65*AA66)),IF(X66="Probabilidad",AJ65,""))),"")</f>
        <v/>
      </c>
      <c r="AK66" s="242"/>
      <c r="AL66" s="242"/>
      <c r="AM66" s="236"/>
      <c r="AN66" s="236"/>
      <c r="AO66" s="236"/>
      <c r="AP66" s="86"/>
      <c r="AQ66" s="86"/>
      <c r="AR66" s="45"/>
      <c r="AS66" s="86"/>
      <c r="AT66" s="86"/>
      <c r="AU66" s="86"/>
      <c r="AV66" s="237"/>
      <c r="AW66" s="237"/>
      <c r="AX66" s="204"/>
      <c r="AY66" s="89"/>
      <c r="AZ66" s="268"/>
      <c r="BA66" s="198"/>
      <c r="BB66" s="198"/>
      <c r="BC66" s="198"/>
      <c r="BD66" s="196"/>
      <c r="BE66" s="196"/>
      <c r="BF66" s="196"/>
      <c r="BG66" s="196"/>
      <c r="BH66" s="196"/>
      <c r="BI66" s="196"/>
      <c r="BJ66" s="196"/>
      <c r="BK66" s="196"/>
      <c r="BL66" s="196"/>
      <c r="BM66" s="196"/>
      <c r="BN66" s="196"/>
      <c r="BO66" s="196"/>
      <c r="BP66" s="196"/>
      <c r="BQ66" s="196"/>
      <c r="BR66" s="196"/>
      <c r="BS66" s="196"/>
      <c r="BT66" s="196"/>
      <c r="BU66" s="196"/>
      <c r="BV66" s="196"/>
      <c r="BW66" s="196"/>
      <c r="BX66" s="196"/>
      <c r="BY66" s="196"/>
      <c r="BZ66" s="196"/>
      <c r="CA66" s="196"/>
      <c r="CB66" s="196"/>
      <c r="CC66" s="196"/>
      <c r="CD66" s="196"/>
      <c r="CE66" s="196"/>
      <c r="CF66" s="196"/>
      <c r="CG66" s="196"/>
      <c r="CH66" s="196"/>
      <c r="CI66" s="196"/>
      <c r="CJ66" s="196"/>
      <c r="CK66" s="196"/>
      <c r="CL66" s="196"/>
      <c r="FX66" s="27"/>
      <c r="GB66" s="26" t="s">
        <v>48</v>
      </c>
    </row>
    <row r="67" spans="1:184" s="92" customFormat="1" ht="22.2" customHeight="1" x14ac:dyDescent="0.25">
      <c r="A67" s="236"/>
      <c r="B67" s="204"/>
      <c r="C67" s="220"/>
      <c r="D67" s="220"/>
      <c r="E67" s="223"/>
      <c r="F67" s="220"/>
      <c r="G67" s="238"/>
      <c r="H67" s="236"/>
      <c r="I67" s="237"/>
      <c r="J67" s="237"/>
      <c r="K67" s="237"/>
      <c r="L67" s="237"/>
      <c r="M67" s="236"/>
      <c r="N67" s="237"/>
      <c r="O67" s="237"/>
      <c r="P67" s="236"/>
      <c r="Q67" s="236"/>
      <c r="R67" s="236"/>
      <c r="S67" s="236"/>
      <c r="T67" s="234"/>
      <c r="U67" s="236"/>
      <c r="V67" s="204"/>
      <c r="W67" s="204"/>
      <c r="X67" s="157"/>
      <c r="Y67" s="204"/>
      <c r="Z67" s="204"/>
      <c r="AA67" s="204"/>
      <c r="AB67" s="220"/>
      <c r="AC67" s="220"/>
      <c r="AD67" s="220"/>
      <c r="AE67" s="220"/>
      <c r="AF67" s="39" t="str">
        <f>IFERROR(IF(AND(X66="Probabilidad",X67="Probabilidad"),(AF66-(+AF66*AA67)),IF(X67="Probabilidad",(Q66-(+Q66*AA67)),IF(X67="Impacto",AF66,""))),"")</f>
        <v/>
      </c>
      <c r="AG67" s="242"/>
      <c r="AH67" s="242"/>
      <c r="AI67" s="236"/>
      <c r="AJ67" s="85" t="str">
        <f>IFERROR(IF(AND(X66="Impacto",AA67="Impacto"),(AJ66-(+AJ66*AA67)),IF(X67="Impacto",(T66-(+T66*AA67)),IF(X67="Probabilidad",AJ66,""))),"")</f>
        <v/>
      </c>
      <c r="AK67" s="242"/>
      <c r="AL67" s="242"/>
      <c r="AM67" s="236"/>
      <c r="AN67" s="236"/>
      <c r="AO67" s="236"/>
      <c r="AP67" s="86"/>
      <c r="AQ67" s="86"/>
      <c r="AR67" s="45"/>
      <c r="AS67" s="86"/>
      <c r="AT67" s="86"/>
      <c r="AU67" s="86"/>
      <c r="AV67" s="237"/>
      <c r="AW67" s="237"/>
      <c r="AX67" s="204"/>
      <c r="AY67" s="89"/>
      <c r="AZ67" s="268"/>
      <c r="BA67" s="198"/>
      <c r="BB67" s="198"/>
      <c r="BC67" s="198"/>
      <c r="BD67" s="196"/>
      <c r="BE67" s="196"/>
      <c r="BF67" s="196"/>
      <c r="BG67" s="196"/>
      <c r="BH67" s="196"/>
      <c r="BI67" s="196"/>
      <c r="BJ67" s="196"/>
      <c r="BK67" s="196"/>
      <c r="BL67" s="196"/>
      <c r="BM67" s="196"/>
      <c r="BN67" s="196"/>
      <c r="BO67" s="196"/>
      <c r="BP67" s="196"/>
      <c r="BQ67" s="196"/>
      <c r="BR67" s="196"/>
      <c r="BS67" s="196"/>
      <c r="BT67" s="196"/>
      <c r="BU67" s="196"/>
      <c r="BV67" s="196"/>
      <c r="BW67" s="196"/>
      <c r="BX67" s="196"/>
      <c r="BY67" s="196"/>
      <c r="BZ67" s="196"/>
      <c r="CA67" s="196"/>
      <c r="CB67" s="196"/>
      <c r="CC67" s="196"/>
      <c r="CD67" s="196"/>
      <c r="CE67" s="196"/>
      <c r="CF67" s="196"/>
      <c r="CG67" s="196"/>
      <c r="CH67" s="196"/>
      <c r="CI67" s="196"/>
      <c r="CJ67" s="196"/>
      <c r="CK67" s="196"/>
      <c r="CL67" s="196"/>
      <c r="FX67" s="27"/>
      <c r="GB67" s="26" t="s">
        <v>49</v>
      </c>
    </row>
    <row r="68" spans="1:184" s="92" customFormat="1" ht="34.799999999999997" customHeight="1" x14ac:dyDescent="0.25">
      <c r="A68" s="236"/>
      <c r="B68" s="205"/>
      <c r="C68" s="221"/>
      <c r="D68" s="221"/>
      <c r="E68" s="224"/>
      <c r="F68" s="221"/>
      <c r="G68" s="238"/>
      <c r="H68" s="236"/>
      <c r="I68" s="237"/>
      <c r="J68" s="237"/>
      <c r="K68" s="237"/>
      <c r="L68" s="237"/>
      <c r="M68" s="236"/>
      <c r="N68" s="237"/>
      <c r="O68" s="237"/>
      <c r="P68" s="236"/>
      <c r="Q68" s="236"/>
      <c r="R68" s="236"/>
      <c r="S68" s="236"/>
      <c r="T68" s="234"/>
      <c r="U68" s="236"/>
      <c r="V68" s="205"/>
      <c r="W68" s="205"/>
      <c r="X68" s="157"/>
      <c r="Y68" s="205"/>
      <c r="Z68" s="205"/>
      <c r="AA68" s="205"/>
      <c r="AB68" s="221"/>
      <c r="AC68" s="221"/>
      <c r="AD68" s="221"/>
      <c r="AE68" s="221"/>
      <c r="AF68" s="39" t="str">
        <f>IFERROR(IF(AND(X67="Probabilidad",X68="Probabilidad"),(AF67-(+AF67*AA68)),IF(X68="Probabilidad",(Q67-(+Q67*AA68)),IF(X68="Impacto",AF67,""))),"")</f>
        <v/>
      </c>
      <c r="AG68" s="242"/>
      <c r="AH68" s="242"/>
      <c r="AI68" s="236"/>
      <c r="AJ68" s="85" t="str">
        <f>IFERROR(IF(AND(X67="Impacto",AA68="Impacto"),(AJ67-(+AJ67*AA68)),IF(X68="Impacto",(T67-(+T67*AA68)),IF(X68="Probabilidad",AJ67,""))),"")</f>
        <v/>
      </c>
      <c r="AK68" s="242"/>
      <c r="AL68" s="242"/>
      <c r="AM68" s="236"/>
      <c r="AN68" s="236"/>
      <c r="AO68" s="236"/>
      <c r="AP68" s="86"/>
      <c r="AQ68" s="86"/>
      <c r="AR68" s="45"/>
      <c r="AS68" s="86"/>
      <c r="AT68" s="86"/>
      <c r="AU68" s="86"/>
      <c r="AV68" s="237"/>
      <c r="AW68" s="237"/>
      <c r="AX68" s="205"/>
      <c r="AY68" s="90"/>
      <c r="AZ68" s="268"/>
      <c r="BA68" s="198"/>
      <c r="BB68" s="198"/>
      <c r="BC68" s="198"/>
      <c r="BD68" s="196"/>
      <c r="BE68" s="196"/>
      <c r="BF68" s="196"/>
      <c r="BG68" s="196"/>
      <c r="BH68" s="196"/>
      <c r="BI68" s="196"/>
      <c r="BJ68" s="196"/>
      <c r="BK68" s="196"/>
      <c r="BL68" s="196"/>
      <c r="BM68" s="196"/>
      <c r="BN68" s="196"/>
      <c r="BO68" s="196"/>
      <c r="BP68" s="196"/>
      <c r="BQ68" s="196"/>
      <c r="BR68" s="196"/>
      <c r="BS68" s="196"/>
      <c r="BT68" s="196"/>
      <c r="BU68" s="196"/>
      <c r="BV68" s="196"/>
      <c r="BW68" s="196"/>
      <c r="BX68" s="196"/>
      <c r="BY68" s="196"/>
      <c r="BZ68" s="196"/>
      <c r="CA68" s="196"/>
      <c r="CB68" s="196"/>
      <c r="CC68" s="196"/>
      <c r="CD68" s="196"/>
      <c r="CE68" s="196"/>
      <c r="CF68" s="196"/>
      <c r="CG68" s="196"/>
      <c r="CH68" s="196"/>
      <c r="CI68" s="196"/>
      <c r="CJ68" s="196"/>
      <c r="CK68" s="196"/>
      <c r="CL68" s="196"/>
      <c r="FX68" s="27"/>
      <c r="GB68" s="26" t="s">
        <v>50</v>
      </c>
    </row>
    <row r="69" spans="1:184" s="92" customFormat="1" ht="13.5" customHeight="1" x14ac:dyDescent="0.3">
      <c r="A69" s="236">
        <v>11</v>
      </c>
      <c r="B69" s="203" t="s">
        <v>220</v>
      </c>
      <c r="C69" s="219" t="s">
        <v>804</v>
      </c>
      <c r="D69" s="219" t="s">
        <v>840</v>
      </c>
      <c r="E69" s="222" t="str">
        <f>IFERROR(VLOOKUP(C69,Tabla4[#All],2,0),"")</f>
        <v>Eventos relacionados con las conductas o comportamientos de los empleados que afectan la Integridad Pública</v>
      </c>
      <c r="F69" s="219" t="s">
        <v>29</v>
      </c>
      <c r="G69" s="238" t="s">
        <v>36</v>
      </c>
      <c r="H69" s="236" t="s">
        <v>70</v>
      </c>
      <c r="I69" s="237" t="s">
        <v>221</v>
      </c>
      <c r="J69" s="237" t="s">
        <v>222</v>
      </c>
      <c r="K69" s="237" t="s">
        <v>223</v>
      </c>
      <c r="L69" s="237" t="s">
        <v>224</v>
      </c>
      <c r="M69" s="236" t="s">
        <v>36</v>
      </c>
      <c r="N69" s="237" t="s">
        <v>163</v>
      </c>
      <c r="O69" s="237">
        <v>0</v>
      </c>
      <c r="P69" s="236" t="str">
        <f>IF(AND(O69&lt;=2),"Muy Baja",IF(AND(O69&gt;=3,O69&lt;=23),"Baja",IF(AND(O69&gt;=24,O69&lt;=499),"Media",IF(AND(O69&gt;=500,O69&lt;=4999),"Alta",IF(AND(O69&gt;=5000),"Muy Alta",FALSE)))))</f>
        <v>Muy Baja</v>
      </c>
      <c r="Q69" s="236" t="str">
        <f>IF(AND(O69&lt;=2),"20%",IF(AND(O69&gt;=3,O69&lt;=23),"40%",IF(AND(O69&gt;=24,O69&lt;=499),"60%",IF(AND(O69&gt;=500,O69&lt;=4999),"80%",IF(AND(O69&gt;=5000),"100%",FALSE)))))</f>
        <v>20%</v>
      </c>
      <c r="R69" s="236" t="s">
        <v>48</v>
      </c>
      <c r="S69" s="236" t="str">
        <f>IF(AND(R69=$GB$4),"Leve",IF(AND(R69=$GB$5),"Menor",IF(AND(R69=$GB$6),"Moderado",IF(AND(R69=$GB$7),"mayor",IF(AND(R69=$GB$8),"Catastrófico",IF(AND(R69=$GB$10),"Leve",IF(AND(R69=$GB$11),"Menor",IF(AND(R69=$GB$12),"Moderado",IF(AND(R69=$GB$13),"Mayor",IF(AND(R69=$GB$14),"Catastrófico",FALSE))))))))))</f>
        <v>Moderado</v>
      </c>
      <c r="T69" s="234" t="str">
        <f>IF(AND(S69="Leve"),"20%",IF(AND(S69="Menor"),"40%",IF(AND(S69="Moderado"),"60%",IF(AND(S69="Mayor"),"80%",IF(AND(S69="Catastrófico"),"100%","")))))</f>
        <v>60%</v>
      </c>
      <c r="U69" s="236" t="str">
        <f>INDEX('[1]MATRIZ RIESGO'!$D$6:$H$10,MATCH(P69,'[1]MATRIZ RIESGO'!$C$6:$C$10,),MATCH(S69,'[1]MATRIZ RIESGO'!$D$5:$H$5,))</f>
        <v>Moderado</v>
      </c>
      <c r="V69" s="38">
        <v>1</v>
      </c>
      <c r="W69" s="38" t="s">
        <v>225</v>
      </c>
      <c r="X69" s="157" t="s">
        <v>54</v>
      </c>
      <c r="Y69" s="86" t="s">
        <v>51</v>
      </c>
      <c r="Z69" s="86" t="s">
        <v>57</v>
      </c>
      <c r="AA69" s="86" t="str">
        <f t="shared" ref="AA69:AA92" si="2">IF(AND(Y69=$GD$2,Z69=$GE$2),"50%",IF(AND(Y69=$GD$2,Z69=$GE$3),"40%",IF(AND(Y69=$GD$3,Z69=$GE$2),"40%",IF(AND(Y69=$GD$3,Z69=$GE$3),"30%",IF(AND(Y69=$GD$4,Z69=$GE$2),"35%",IF(AND(Y69=$GD$4,Z69=$GE$3),"25%",""))))))</f>
        <v>40%</v>
      </c>
      <c r="AB69" s="133" t="s">
        <v>786</v>
      </c>
      <c r="AC69" s="133" t="s">
        <v>792</v>
      </c>
      <c r="AD69" s="133" t="s">
        <v>787</v>
      </c>
      <c r="AE69" s="133" t="s">
        <v>785</v>
      </c>
      <c r="AF69" s="39">
        <f>IFERROR(IF(X69="Probabilidad",(Q69-(+Q69*AA69)),IF(X69="Impacto",Q69,"")),"")</f>
        <v>0.12</v>
      </c>
      <c r="AG69" s="242">
        <f>LOOKUP(2,1/(AF69:AF74&lt;&gt;""),AF69:AF74)</f>
        <v>4.3199999999999995E-2</v>
      </c>
      <c r="AH69" s="242">
        <f>AG69*1</f>
        <v>4.3199999999999995E-2</v>
      </c>
      <c r="AI69" s="236" t="str">
        <f>IF(AND(AH69&lt;=20%),"Muy Baja",IF(AND(AH69&gt;=21%,AH69&lt;=40%),"Baja",IF(AND(AH69&gt;=41%,AH69&lt;=60%),"Media",IF(AND(AH69&gt;=61%,AH69&lt;=80%),"Alta",IF(AND(AH69&gt;=81%,AH69&gt;=100%),"Muy Alta",FALSE)))))</f>
        <v>Muy Baja</v>
      </c>
      <c r="AJ69" s="85" t="str">
        <f>IFERROR(IF(X69="Impacto",(T69-(+T69*AA69)),IF(X69="Probabilidad",T69,"")),"")</f>
        <v>60%</v>
      </c>
      <c r="AK69" s="242" t="str">
        <f>LOOKUP(2,1/(AJ69:AJ74&lt;&gt;""),AJ69:AJ74)</f>
        <v>60%</v>
      </c>
      <c r="AL69" s="242">
        <f>AK69*1</f>
        <v>0.6</v>
      </c>
      <c r="AM69" s="236" t="str">
        <f>CHOOSE((AL69&gt;=0%)+(AL69&gt;=21%)+(AL69&gt;=41%)+(AL69&gt;=61%)+(AL69&gt;=81%),"Leve","Menor","Moderado","Mayor","Catastrófico")</f>
        <v>Moderado</v>
      </c>
      <c r="AN69" s="236" t="str">
        <f>IF(OR(AND(AI69="Media",AM69="Leve"),AND(AI69="Alta",AM69="Leve"),AND(AI69="Alta",AM69="Menor"),AND(AI69="Media",AM69="Menor"),AND(AI69="Baja",AM69="Menor"),AND(AI69="Media",AM69="Moderado"),AND(AI69="Baja",AM69="Moderado"),AND(AI69="Muy Baja",AM69="Moderado")),"Moderado",IF(OR(AND(AI69="Baja",AM69="Leve"),AND(AI69="Muy Baja",AM69="Leve"),AND(AI69="Muy Baja",AM69="Menor")),"Bajo",IF(OR(AND(AI69="Muy Alta",AM69="Leve"),AND(AI69="Muy Alta",AM69="Menor"),AND(AI69="Muy Alta",AM69="Moderado"),AND(AI69="Alta",AM69="Moderado"),AND(AI69="Muy Alta",AM69="Mayor"),AND(AI69="Alta",AM69="Mayor"),AND(AI69="Media",AM69="Mayor"),AND(AI69="Baja",AM69="Mayor"),AND(AI69="Muy Baja",AM69="Mayor")),"Alto",IF(OR(AND(AI69="Alta",AM69="Catastrófico"),AND(AI69="Muy Alta",AM69="Catastrófico"),AND(AI69="Media",AM69="Catastrófico"),AND(AI69="Baja",AM69="Catastrófico"),AND(AI69="Muy Baja",AM69="Catastrófico")),"Extremo",IF(AM69="Catastrófico","Extremo")))))</f>
        <v>Moderado</v>
      </c>
      <c r="AO69" s="236" t="s">
        <v>64</v>
      </c>
      <c r="AP69" s="86"/>
      <c r="AQ69" s="86"/>
      <c r="AR69" s="45"/>
      <c r="AS69" s="86"/>
      <c r="AT69" s="86"/>
      <c r="AU69" s="86"/>
      <c r="AV69" s="237" t="s">
        <v>226</v>
      </c>
      <c r="AW69" s="237" t="s">
        <v>159</v>
      </c>
      <c r="AX69" s="203" t="s">
        <v>636</v>
      </c>
      <c r="AY69" s="203"/>
      <c r="AZ69" s="268"/>
      <c r="BA69" s="198"/>
      <c r="BB69" s="198"/>
      <c r="BC69" s="198"/>
      <c r="BD69" s="196"/>
      <c r="BE69" s="196"/>
      <c r="BF69" s="196"/>
      <c r="BG69" s="196"/>
      <c r="BH69" s="196"/>
      <c r="BI69" s="196"/>
      <c r="BJ69" s="196"/>
      <c r="BK69" s="196"/>
      <c r="BL69" s="196"/>
      <c r="BM69" s="196"/>
      <c r="BN69" s="196"/>
      <c r="BO69" s="196"/>
      <c r="BP69" s="196"/>
      <c r="BQ69" s="196"/>
      <c r="BR69" s="196"/>
      <c r="BS69" s="196"/>
      <c r="BT69" s="196"/>
      <c r="BU69" s="196"/>
      <c r="BV69" s="196"/>
      <c r="BW69" s="196"/>
      <c r="BX69" s="196"/>
      <c r="BY69" s="196"/>
      <c r="BZ69" s="196"/>
      <c r="CA69" s="196"/>
      <c r="CB69" s="196"/>
      <c r="CC69" s="196"/>
      <c r="CD69" s="196"/>
      <c r="CE69" s="196"/>
      <c r="CF69" s="196"/>
      <c r="CG69" s="196"/>
      <c r="CH69" s="196"/>
      <c r="CI69" s="196"/>
      <c r="CJ69" s="196"/>
      <c r="CK69" s="196"/>
      <c r="CL69" s="196"/>
      <c r="FX69" s="27"/>
      <c r="GA69" s="92" t="s">
        <v>162</v>
      </c>
      <c r="GB69" s="36" t="s">
        <v>45</v>
      </c>
    </row>
    <row r="70" spans="1:184" s="92" customFormat="1" ht="13.5" customHeight="1" x14ac:dyDescent="0.25">
      <c r="A70" s="236"/>
      <c r="B70" s="204"/>
      <c r="C70" s="220"/>
      <c r="D70" s="220"/>
      <c r="E70" s="223"/>
      <c r="F70" s="220"/>
      <c r="G70" s="238"/>
      <c r="H70" s="236"/>
      <c r="I70" s="237"/>
      <c r="J70" s="237"/>
      <c r="K70" s="237"/>
      <c r="L70" s="237"/>
      <c r="M70" s="236"/>
      <c r="N70" s="237"/>
      <c r="O70" s="237"/>
      <c r="P70" s="236"/>
      <c r="Q70" s="236"/>
      <c r="R70" s="236"/>
      <c r="S70" s="236"/>
      <c r="T70" s="234"/>
      <c r="U70" s="236"/>
      <c r="V70" s="38">
        <v>2</v>
      </c>
      <c r="W70" s="38" t="s">
        <v>227</v>
      </c>
      <c r="X70" s="157" t="s">
        <v>54</v>
      </c>
      <c r="Y70" s="86" t="s">
        <v>51</v>
      </c>
      <c r="Z70" s="86" t="s">
        <v>57</v>
      </c>
      <c r="AA70" s="86" t="str">
        <f t="shared" si="2"/>
        <v>40%</v>
      </c>
      <c r="AB70" s="133" t="s">
        <v>786</v>
      </c>
      <c r="AC70" s="133" t="s">
        <v>548</v>
      </c>
      <c r="AD70" s="133" t="s">
        <v>787</v>
      </c>
      <c r="AE70" s="133" t="s">
        <v>785</v>
      </c>
      <c r="AF70" s="39">
        <f>IFERROR(IF(AND(X69="Probabilidad",X70="Probabilidad"),(AF69-(+AF69*AA70)),IF(X70="Probabilidad",(Q69-(+Q69*AA70)),IF(X70="Impacto",AF69,""))),"")</f>
        <v>7.1999999999999995E-2</v>
      </c>
      <c r="AG70" s="242"/>
      <c r="AH70" s="242"/>
      <c r="AI70" s="236"/>
      <c r="AJ70" s="85" t="str">
        <f>IFERROR(IF(AND(X69="Impacto",AA70="Impacto"),(AJ69-(+AJ69*AA70)),IF(X70="Impacto",(T69-(+T69*AA70)),IF(X70="Probabilidad",AJ69,""))),"")</f>
        <v>60%</v>
      </c>
      <c r="AK70" s="242"/>
      <c r="AL70" s="242"/>
      <c r="AM70" s="236"/>
      <c r="AN70" s="236"/>
      <c r="AO70" s="236"/>
      <c r="AP70" s="86"/>
      <c r="AQ70" s="86"/>
      <c r="AR70" s="45"/>
      <c r="AS70" s="86"/>
      <c r="AT70" s="86"/>
      <c r="AU70" s="86"/>
      <c r="AV70" s="237"/>
      <c r="AW70" s="237"/>
      <c r="AX70" s="204"/>
      <c r="AY70" s="204"/>
      <c r="AZ70" s="268"/>
      <c r="BA70" s="198"/>
      <c r="BB70" s="198"/>
      <c r="BC70" s="198"/>
      <c r="BD70" s="196"/>
      <c r="BE70" s="196"/>
      <c r="BF70" s="196"/>
      <c r="BG70" s="196"/>
      <c r="BH70" s="196"/>
      <c r="BI70" s="196"/>
      <c r="BJ70" s="196"/>
      <c r="BK70" s="196"/>
      <c r="BL70" s="196"/>
      <c r="BM70" s="196"/>
      <c r="BN70" s="196"/>
      <c r="BO70" s="196"/>
      <c r="BP70" s="196"/>
      <c r="BQ70" s="196"/>
      <c r="BR70" s="196"/>
      <c r="BS70" s="196"/>
      <c r="BT70" s="196"/>
      <c r="BU70" s="196"/>
      <c r="BV70" s="196"/>
      <c r="BW70" s="196"/>
      <c r="BX70" s="196"/>
      <c r="BY70" s="196"/>
      <c r="BZ70" s="196"/>
      <c r="CA70" s="196"/>
      <c r="CB70" s="196"/>
      <c r="CC70" s="196"/>
      <c r="CD70" s="196"/>
      <c r="CE70" s="196"/>
      <c r="CF70" s="196"/>
      <c r="CG70" s="196"/>
      <c r="CH70" s="196"/>
      <c r="CI70" s="196"/>
      <c r="CJ70" s="196"/>
      <c r="CK70" s="196"/>
      <c r="CL70" s="196"/>
      <c r="FX70" s="27"/>
      <c r="GA70" s="92" t="s">
        <v>37</v>
      </c>
      <c r="GB70" s="26" t="s">
        <v>46</v>
      </c>
    </row>
    <row r="71" spans="1:184" s="92" customFormat="1" ht="13.5" customHeight="1" x14ac:dyDescent="0.25">
      <c r="A71" s="236"/>
      <c r="B71" s="204"/>
      <c r="C71" s="220"/>
      <c r="D71" s="220"/>
      <c r="E71" s="223"/>
      <c r="F71" s="220"/>
      <c r="G71" s="238"/>
      <c r="H71" s="236"/>
      <c r="I71" s="237"/>
      <c r="J71" s="237"/>
      <c r="K71" s="237"/>
      <c r="L71" s="237"/>
      <c r="M71" s="236"/>
      <c r="N71" s="237"/>
      <c r="O71" s="237"/>
      <c r="P71" s="236"/>
      <c r="Q71" s="236"/>
      <c r="R71" s="236"/>
      <c r="S71" s="236"/>
      <c r="T71" s="234"/>
      <c r="U71" s="236"/>
      <c r="V71" s="38">
        <v>3</v>
      </c>
      <c r="W71" s="38" t="s">
        <v>228</v>
      </c>
      <c r="X71" s="157" t="s">
        <v>54</v>
      </c>
      <c r="Y71" s="86" t="s">
        <v>51</v>
      </c>
      <c r="Z71" s="86" t="s">
        <v>57</v>
      </c>
      <c r="AA71" s="86" t="str">
        <f t="shared" si="2"/>
        <v>40%</v>
      </c>
      <c r="AB71" s="133" t="s">
        <v>786</v>
      </c>
      <c r="AC71" s="133" t="s">
        <v>793</v>
      </c>
      <c r="AD71" s="133" t="s">
        <v>796</v>
      </c>
      <c r="AE71" s="133" t="s">
        <v>785</v>
      </c>
      <c r="AF71" s="39">
        <f>IFERROR(IF(AND(X70="Probabilidad",X71="Probabilidad"),(AF70-(+AF70*AA71)),IF(X71="Probabilidad",(Q70-(+Q70*AA71)),IF(X71="Impacto",AF70,""))),"")</f>
        <v>4.3199999999999995E-2</v>
      </c>
      <c r="AG71" s="242"/>
      <c r="AH71" s="242"/>
      <c r="AI71" s="236"/>
      <c r="AJ71" s="85" t="str">
        <f>IFERROR(IF(AND(X70="Impacto",AA71="Impacto"),(AJ70-(+AJ70*AA71)),IF(X71="Impacto",(T70-(+T70*AA71)),IF(X71="Probabilidad",AJ70,""))),"")</f>
        <v>60%</v>
      </c>
      <c r="AK71" s="242"/>
      <c r="AL71" s="242"/>
      <c r="AM71" s="236"/>
      <c r="AN71" s="236"/>
      <c r="AO71" s="236"/>
      <c r="AP71" s="86"/>
      <c r="AQ71" s="86"/>
      <c r="AR71" s="45"/>
      <c r="AS71" s="86"/>
      <c r="AT71" s="86"/>
      <c r="AU71" s="86"/>
      <c r="AV71" s="237"/>
      <c r="AW71" s="237"/>
      <c r="AX71" s="204"/>
      <c r="AY71" s="204"/>
      <c r="AZ71" s="268"/>
      <c r="BA71" s="198"/>
      <c r="BB71" s="198"/>
      <c r="BC71" s="198"/>
      <c r="BD71" s="196"/>
      <c r="BE71" s="196"/>
      <c r="BF71" s="196"/>
      <c r="BG71" s="196"/>
      <c r="BH71" s="196"/>
      <c r="BI71" s="196"/>
      <c r="BJ71" s="196"/>
      <c r="BK71" s="196"/>
      <c r="BL71" s="196"/>
      <c r="BM71" s="196"/>
      <c r="BN71" s="196"/>
      <c r="BO71" s="196"/>
      <c r="BP71" s="196"/>
      <c r="BQ71" s="196"/>
      <c r="BR71" s="196"/>
      <c r="BS71" s="196"/>
      <c r="BT71" s="196"/>
      <c r="BU71" s="196"/>
      <c r="BV71" s="196"/>
      <c r="BW71" s="196"/>
      <c r="BX71" s="196"/>
      <c r="BY71" s="196"/>
      <c r="BZ71" s="196"/>
      <c r="CA71" s="196"/>
      <c r="CB71" s="196"/>
      <c r="CC71" s="196"/>
      <c r="CD71" s="196"/>
      <c r="CE71" s="196"/>
      <c r="CF71" s="196"/>
      <c r="CG71" s="196"/>
      <c r="CH71" s="196"/>
      <c r="CI71" s="196"/>
      <c r="CJ71" s="196"/>
      <c r="CK71" s="196"/>
      <c r="CL71" s="196"/>
      <c r="FX71" s="27"/>
      <c r="GB71" s="26" t="s">
        <v>47</v>
      </c>
    </row>
    <row r="72" spans="1:184" s="92" customFormat="1" ht="13.5" customHeight="1" x14ac:dyDescent="0.25">
      <c r="A72" s="236"/>
      <c r="B72" s="204"/>
      <c r="C72" s="220"/>
      <c r="D72" s="220"/>
      <c r="E72" s="223"/>
      <c r="F72" s="220"/>
      <c r="G72" s="238"/>
      <c r="H72" s="236"/>
      <c r="I72" s="237"/>
      <c r="J72" s="237"/>
      <c r="K72" s="237"/>
      <c r="L72" s="237"/>
      <c r="M72" s="236"/>
      <c r="N72" s="237"/>
      <c r="O72" s="237"/>
      <c r="P72" s="236"/>
      <c r="Q72" s="236"/>
      <c r="R72" s="236"/>
      <c r="S72" s="236"/>
      <c r="T72" s="234"/>
      <c r="U72" s="236"/>
      <c r="V72" s="38"/>
      <c r="W72" s="38"/>
      <c r="X72" s="157"/>
      <c r="Y72" s="86"/>
      <c r="Z72" s="86"/>
      <c r="AA72" s="86" t="str">
        <f t="shared" si="2"/>
        <v/>
      </c>
      <c r="AB72" s="133"/>
      <c r="AC72" s="133"/>
      <c r="AD72" s="133"/>
      <c r="AE72" s="133"/>
      <c r="AF72" s="39" t="str">
        <f>IFERROR(IF(AND(X71="Probabilidad",X72="Probabilidad"),(AF71-(+AF71*AA72)),IF(X72="Probabilidad",(Q71-(+Q71*AA72)),IF(X72="Impacto",AF71,""))),"")</f>
        <v/>
      </c>
      <c r="AG72" s="242"/>
      <c r="AH72" s="242"/>
      <c r="AI72" s="236"/>
      <c r="AJ72" s="85" t="str">
        <f>IFERROR(IF(AND(X71="Impacto",AA72="Impacto"),(AJ71-(+AJ71*AA72)),IF(X72="Impacto",(T71-(+T71*AA72)),IF(X72="Probabilidad",AJ71,""))),"")</f>
        <v/>
      </c>
      <c r="AK72" s="242"/>
      <c r="AL72" s="242"/>
      <c r="AM72" s="236"/>
      <c r="AN72" s="236"/>
      <c r="AO72" s="236"/>
      <c r="AP72" s="86"/>
      <c r="AQ72" s="86"/>
      <c r="AR72" s="45"/>
      <c r="AS72" s="86"/>
      <c r="AT72" s="86"/>
      <c r="AU72" s="86"/>
      <c r="AV72" s="237"/>
      <c r="AW72" s="237"/>
      <c r="AX72" s="204"/>
      <c r="AY72" s="204"/>
      <c r="AZ72" s="268"/>
      <c r="BA72" s="198"/>
      <c r="BB72" s="198"/>
      <c r="BC72" s="198"/>
      <c r="BD72" s="196"/>
      <c r="BE72" s="196"/>
      <c r="BF72" s="196"/>
      <c r="BG72" s="196"/>
      <c r="BH72" s="196"/>
      <c r="BI72" s="196"/>
      <c r="BJ72" s="196"/>
      <c r="BK72" s="196"/>
      <c r="BL72" s="196"/>
      <c r="BM72" s="196"/>
      <c r="BN72" s="196"/>
      <c r="BO72" s="196"/>
      <c r="BP72" s="196"/>
      <c r="BQ72" s="196"/>
      <c r="BR72" s="196"/>
      <c r="BS72" s="196"/>
      <c r="BT72" s="196"/>
      <c r="BU72" s="196"/>
      <c r="BV72" s="196"/>
      <c r="BW72" s="196"/>
      <c r="BX72" s="196"/>
      <c r="BY72" s="196"/>
      <c r="BZ72" s="196"/>
      <c r="CA72" s="196"/>
      <c r="CB72" s="196"/>
      <c r="CC72" s="196"/>
      <c r="CD72" s="196"/>
      <c r="CE72" s="196"/>
      <c r="CF72" s="196"/>
      <c r="CG72" s="196"/>
      <c r="CH72" s="196"/>
      <c r="CI72" s="196"/>
      <c r="CJ72" s="196"/>
      <c r="CK72" s="196"/>
      <c r="CL72" s="196"/>
      <c r="FX72" s="27"/>
      <c r="GB72" s="26" t="s">
        <v>48</v>
      </c>
    </row>
    <row r="73" spans="1:184" s="92" customFormat="1" ht="13.5" customHeight="1" x14ac:dyDescent="0.25">
      <c r="A73" s="236"/>
      <c r="B73" s="204"/>
      <c r="C73" s="220"/>
      <c r="D73" s="220"/>
      <c r="E73" s="223"/>
      <c r="F73" s="220"/>
      <c r="G73" s="238"/>
      <c r="H73" s="236"/>
      <c r="I73" s="237"/>
      <c r="J73" s="237"/>
      <c r="K73" s="237"/>
      <c r="L73" s="237"/>
      <c r="M73" s="236"/>
      <c r="N73" s="237"/>
      <c r="O73" s="237"/>
      <c r="P73" s="236"/>
      <c r="Q73" s="236"/>
      <c r="R73" s="236"/>
      <c r="S73" s="236"/>
      <c r="T73" s="234"/>
      <c r="U73" s="236"/>
      <c r="V73" s="38"/>
      <c r="W73" s="46"/>
      <c r="X73" s="157"/>
      <c r="Y73" s="86"/>
      <c r="Z73" s="86"/>
      <c r="AA73" s="86" t="str">
        <f t="shared" si="2"/>
        <v/>
      </c>
      <c r="AB73" s="133"/>
      <c r="AC73" s="133"/>
      <c r="AD73" s="133"/>
      <c r="AE73" s="133"/>
      <c r="AF73" s="39" t="str">
        <f>IFERROR(IF(AND(X72="Probabilidad",X73="Probabilidad"),(AF72-(+AF72*AA73)),IF(X73="Probabilidad",(Q72-(+Q72*AA73)),IF(X73="Impacto",AF72,""))),"")</f>
        <v/>
      </c>
      <c r="AG73" s="242"/>
      <c r="AH73" s="242"/>
      <c r="AI73" s="236"/>
      <c r="AJ73" s="85" t="str">
        <f>IFERROR(IF(AND(X72="Impacto",AA73="Impacto"),(AJ72-(+AJ72*AA73)),IF(X73="Impacto",(T72-(+T72*AA73)),IF(X73="Probabilidad",AJ72,""))),"")</f>
        <v/>
      </c>
      <c r="AK73" s="242"/>
      <c r="AL73" s="242"/>
      <c r="AM73" s="236"/>
      <c r="AN73" s="236"/>
      <c r="AO73" s="236"/>
      <c r="AP73" s="86"/>
      <c r="AQ73" s="86"/>
      <c r="AR73" s="45"/>
      <c r="AS73" s="86"/>
      <c r="AT73" s="86"/>
      <c r="AU73" s="86"/>
      <c r="AV73" s="237"/>
      <c r="AW73" s="237"/>
      <c r="AX73" s="204"/>
      <c r="AY73" s="204"/>
      <c r="AZ73" s="268"/>
      <c r="BA73" s="198"/>
      <c r="BB73" s="198"/>
      <c r="BC73" s="198"/>
      <c r="BD73" s="196"/>
      <c r="BE73" s="196"/>
      <c r="BF73" s="196"/>
      <c r="BG73" s="196"/>
      <c r="BH73" s="196"/>
      <c r="BI73" s="196"/>
      <c r="BJ73" s="196"/>
      <c r="BK73" s="196"/>
      <c r="BL73" s="196"/>
      <c r="BM73" s="196"/>
      <c r="BN73" s="196"/>
      <c r="BO73" s="196"/>
      <c r="BP73" s="196"/>
      <c r="BQ73" s="196"/>
      <c r="BR73" s="196"/>
      <c r="BS73" s="196"/>
      <c r="BT73" s="196"/>
      <c r="BU73" s="196"/>
      <c r="BV73" s="196"/>
      <c r="BW73" s="196"/>
      <c r="BX73" s="196"/>
      <c r="BY73" s="196"/>
      <c r="BZ73" s="196"/>
      <c r="CA73" s="196"/>
      <c r="CB73" s="196"/>
      <c r="CC73" s="196"/>
      <c r="CD73" s="196"/>
      <c r="CE73" s="196"/>
      <c r="CF73" s="196"/>
      <c r="CG73" s="196"/>
      <c r="CH73" s="196"/>
      <c r="CI73" s="196"/>
      <c r="CJ73" s="196"/>
      <c r="CK73" s="196"/>
      <c r="CL73" s="196"/>
      <c r="FX73" s="27"/>
      <c r="GB73" s="26" t="s">
        <v>49</v>
      </c>
    </row>
    <row r="74" spans="1:184" s="92" customFormat="1" ht="13.5" customHeight="1" x14ac:dyDescent="0.25">
      <c r="A74" s="236"/>
      <c r="B74" s="205"/>
      <c r="C74" s="221"/>
      <c r="D74" s="221"/>
      <c r="E74" s="224"/>
      <c r="F74" s="221"/>
      <c r="G74" s="238"/>
      <c r="H74" s="236"/>
      <c r="I74" s="237"/>
      <c r="J74" s="237"/>
      <c r="K74" s="237"/>
      <c r="L74" s="237"/>
      <c r="M74" s="236"/>
      <c r="N74" s="237"/>
      <c r="O74" s="237"/>
      <c r="P74" s="236"/>
      <c r="Q74" s="236"/>
      <c r="R74" s="236"/>
      <c r="S74" s="236"/>
      <c r="T74" s="234"/>
      <c r="U74" s="236"/>
      <c r="V74" s="38"/>
      <c r="W74" s="46"/>
      <c r="X74" s="157"/>
      <c r="Y74" s="86"/>
      <c r="Z74" s="86"/>
      <c r="AA74" s="86" t="str">
        <f t="shared" si="2"/>
        <v/>
      </c>
      <c r="AB74" s="133"/>
      <c r="AC74" s="133"/>
      <c r="AD74" s="133"/>
      <c r="AE74" s="133"/>
      <c r="AF74" s="39" t="str">
        <f>IFERROR(IF(AND(X73="Probabilidad",X74="Probabilidad"),(AF73-(+AF73*AA74)),IF(X74="Probabilidad",(Q73-(+Q73*AA74)),IF(X74="Impacto",AF73,""))),"")</f>
        <v/>
      </c>
      <c r="AG74" s="242"/>
      <c r="AH74" s="242"/>
      <c r="AI74" s="236"/>
      <c r="AJ74" s="85" t="str">
        <f>IFERROR(IF(AND(X73="Impacto",AA74="Impacto"),(AJ73-(+AJ73*AA74)),IF(X74="Impacto",(T73-(+T73*AA74)),IF(X74="Probabilidad",AJ73,""))),"")</f>
        <v/>
      </c>
      <c r="AK74" s="242"/>
      <c r="AL74" s="242"/>
      <c r="AM74" s="236"/>
      <c r="AN74" s="236"/>
      <c r="AO74" s="236"/>
      <c r="AP74" s="86"/>
      <c r="AQ74" s="86"/>
      <c r="AR74" s="45"/>
      <c r="AS74" s="86"/>
      <c r="AT74" s="86"/>
      <c r="AU74" s="86"/>
      <c r="AV74" s="237"/>
      <c r="AW74" s="237"/>
      <c r="AX74" s="205"/>
      <c r="AY74" s="205"/>
      <c r="AZ74" s="268"/>
      <c r="BA74" s="198"/>
      <c r="BB74" s="198"/>
      <c r="BC74" s="198"/>
      <c r="BD74" s="196"/>
      <c r="BE74" s="196"/>
      <c r="BF74" s="196"/>
      <c r="BG74" s="196"/>
      <c r="BH74" s="196"/>
      <c r="BI74" s="196"/>
      <c r="BJ74" s="196"/>
      <c r="BK74" s="196"/>
      <c r="BL74" s="196"/>
      <c r="BM74" s="196"/>
      <c r="BN74" s="196"/>
      <c r="BO74" s="196"/>
      <c r="BP74" s="196"/>
      <c r="BQ74" s="196"/>
      <c r="BR74" s="196"/>
      <c r="BS74" s="196"/>
      <c r="BT74" s="196"/>
      <c r="BU74" s="196"/>
      <c r="BV74" s="196"/>
      <c r="BW74" s="196"/>
      <c r="BX74" s="196"/>
      <c r="BY74" s="196"/>
      <c r="BZ74" s="196"/>
      <c r="CA74" s="196"/>
      <c r="CB74" s="196"/>
      <c r="CC74" s="196"/>
      <c r="CD74" s="196"/>
      <c r="CE74" s="196"/>
      <c r="CF74" s="196"/>
      <c r="CG74" s="196"/>
      <c r="CH74" s="196"/>
      <c r="CI74" s="196"/>
      <c r="CJ74" s="196"/>
      <c r="CK74" s="196"/>
      <c r="CL74" s="196"/>
      <c r="FX74" s="27"/>
      <c r="GB74" s="26" t="s">
        <v>50</v>
      </c>
    </row>
    <row r="75" spans="1:184" s="164" customFormat="1" ht="0.6" hidden="1" customHeight="1" x14ac:dyDescent="0.25">
      <c r="A75" s="270">
        <v>12</v>
      </c>
      <c r="B75" s="270" t="s">
        <v>904</v>
      </c>
      <c r="C75" s="219" t="s">
        <v>804</v>
      </c>
      <c r="D75" s="219" t="s">
        <v>821</v>
      </c>
      <c r="E75" s="222" t="str">
        <f>IFERROR(VLOOKUP(C75,Tabla4[#All],2,0),"")</f>
        <v>Eventos relacionados con las conductas o comportamientos de los empleados que afectan la Integridad Pública</v>
      </c>
      <c r="F75" s="219" t="s">
        <v>806</v>
      </c>
      <c r="G75" s="238" t="s">
        <v>891</v>
      </c>
      <c r="H75" s="236" t="s">
        <v>72</v>
      </c>
      <c r="I75" s="236" t="s">
        <v>517</v>
      </c>
      <c r="J75" s="270" t="s">
        <v>535</v>
      </c>
      <c r="K75" s="274" t="s">
        <v>536</v>
      </c>
      <c r="L75" s="274" t="s">
        <v>592</v>
      </c>
      <c r="M75" s="270" t="s">
        <v>891</v>
      </c>
      <c r="N75" s="274"/>
      <c r="O75" s="274">
        <v>750</v>
      </c>
      <c r="P75" s="270" t="str">
        <f>IF(O75="","",IF(O75&lt;=2,"Muy Baja",IF(O75&lt;=24,"Baja",IF(O75&lt;=500,"Media",IF(O75&lt;=5000,"Alta","Muy Alta")))))</f>
        <v>Alta</v>
      </c>
      <c r="Q75" s="269">
        <f>IF(O75="","",IF(O75&lt;=2,20%,IF(O75&lt;=24,40%,IF(O75&lt;=500,60%,IF(O75&lt;=5000,80%,100%)))))</f>
        <v>0.8</v>
      </c>
      <c r="R75" s="270" t="s">
        <v>48</v>
      </c>
      <c r="S75" s="270" t="s">
        <v>166</v>
      </c>
      <c r="T75" s="273">
        <v>0.6</v>
      </c>
      <c r="U75" s="270" t="str">
        <f>IF(OR(Q75="",T75=""),"",IF(Q75=100%,IF(T75=100%,"Extremo","Alto"),IF(Q75=80%,IF(T75=100%,"Extremo",IF(T75&gt;=60%,"Alto","Moderado")),IF(Q75=60%,IF(T75=100%,"Extremo",IF(T75&gt;=80%,"Alto","Moderado")),IF(Q75=40%,IF(T75=100%,"Extremo",IF(T75&gt;=80%,"Alto",IF(T75&gt;=40%,"Moderado","Bajo"))),IF(T75=100%,"Extremo",IF(T75=80%,"Alto",IF(T75=60%,"Moderado","Bajo"))))))))</f>
        <v>Alto</v>
      </c>
      <c r="V75" s="331">
        <v>1</v>
      </c>
      <c r="W75" s="270" t="s">
        <v>537</v>
      </c>
      <c r="X75" s="330" t="s">
        <v>54</v>
      </c>
      <c r="Y75" s="270" t="s">
        <v>52</v>
      </c>
      <c r="Z75" s="270" t="s">
        <v>57</v>
      </c>
      <c r="AA75" s="168">
        <f>IF(OR(Y75="",Z75=""),"",IF(AND(Y75="Preventivo",Z75="Automático"),50%,IF(AND(Y75="Preventivo",Z75="Manual"),40%,IF(AND(Y75="Detectivo",Z75="Automático"),40%,IF(AND(Y75="Detectivo",Z75="Manual"),30%,IF(AND(Y75="Correctivo",Z75="Automático"),35%,IF(AND(Y75="Correctivo",Z75="Manual"),25%,"")))))))</f>
        <v>0.3</v>
      </c>
      <c r="AB75" s="246" t="s">
        <v>786</v>
      </c>
      <c r="AC75" s="246" t="s">
        <v>792</v>
      </c>
      <c r="AD75" s="246" t="s">
        <v>787</v>
      </c>
      <c r="AE75" s="246" t="s">
        <v>789</v>
      </c>
      <c r="AF75" s="335">
        <f>IF(Q75="","",Q75*(IF(AND(X75="Probabilidad",OR(Y75="Preventivo",Y75="Detectivo"),ISNUMBER(AA75)),1-AA75,1)))</f>
        <v>0.55999999999999994</v>
      </c>
      <c r="AG75" s="241">
        <f>IF(AF75="","",IF(AF75&lt;=20%,20%,IF(AF75&lt;=40%,40%,IF(AF75&lt;=60%,60%,IF(AF75&lt;=80%,80%,100%)))))</f>
        <v>0.6</v>
      </c>
      <c r="AH75" s="171"/>
      <c r="AI75" s="270" t="s">
        <v>175</v>
      </c>
      <c r="AJ75" s="328">
        <f>IF(T75="","",T75*(IF(AND(X75="Impacto",Y75="Correctivo",ISNUMBER(AA75)),1-AA75,1)))</f>
        <v>0.6</v>
      </c>
      <c r="AK75" s="241">
        <f>IF(AJ75="","",IF(AJ75&lt;=20%,20%,IF(AJ75&lt;=40%,40%,IF(AJ75&lt;=60%,60%,IF(AJ75&lt;=80%,80%,100%)))))</f>
        <v>0.6</v>
      </c>
      <c r="AL75" s="171"/>
      <c r="AM75" s="270" t="str">
        <f>IF(OR(AF75="",AJ75=""),"",IF(AF75=100%,IF(AJ75=100%,"Extremo","Alto"),IF(AF75=80%,IF(AJ75=100%,"Extremo",IF(AJ75&gt;=60%,"Alto","Moderado")),IF(AF75=60%,IF(AJ75=100%,"Extremo",IF(AJ75&gt;=80%,"Alto","Moderado")),IF(AF75=40%,IF(AJ75=100%,"Extremo",IF(AJ75&gt;=80%,"Alto",IF(AJ75&gt;=40%,"Moderado","Bajo"))),IF(AJ75=100%,"Extremo",IF(AJ75=80%,"Alto",IF(AJ75=60%,"Moderado","Bajo"))))))))</f>
        <v>Moderado</v>
      </c>
      <c r="AN75" s="270" t="str">
        <f>IF(OR(AG75="",AK75=""),"",IF(AG75=100%,IF(AK75=100%,"Extremo","Alto"),IF(AG75=80%,IF(AK75=100%,"Extremo",IF(AK75&gt;=60%,"Alto","Moderado")),IF(AG75=60%,IF(AK75=100%,"Extremo",IF(AK75&gt;=80%,"Alto","Moderado")),IF(AG75=40%,IF(AK75=100%,"Extremo",IF(AK75&gt;=80%,"Alto",IF(AK75&gt;=40%,"Moderado","Bajo"))),IF(AK75=100%,"Extremo",IF(AK75=80%,"Alto",IF(AK75=60%,"Moderado","Bajo"))))))))</f>
        <v>Moderado</v>
      </c>
      <c r="AO75" s="270" t="s">
        <v>67</v>
      </c>
      <c r="AP75" s="270"/>
      <c r="AQ75" s="270"/>
      <c r="AR75" s="329"/>
      <c r="AS75" s="270"/>
      <c r="AT75" s="270"/>
      <c r="AU75" s="270"/>
      <c r="AV75" s="270"/>
      <c r="AW75" s="270" t="s">
        <v>159</v>
      </c>
      <c r="AZ75" s="192"/>
      <c r="BA75" s="184"/>
      <c r="BB75" s="184"/>
      <c r="BC75" s="184"/>
      <c r="BD75" s="184"/>
      <c r="BE75" s="184"/>
      <c r="BF75" s="184"/>
      <c r="BG75" s="184"/>
      <c r="BH75" s="184"/>
      <c r="BI75" s="184"/>
      <c r="BJ75" s="184"/>
      <c r="BK75" s="184"/>
      <c r="BL75" s="184"/>
      <c r="BM75" s="184"/>
      <c r="BN75" s="184"/>
      <c r="BO75" s="184"/>
      <c r="BP75" s="184"/>
      <c r="BQ75" s="184"/>
      <c r="BR75" s="184"/>
      <c r="BS75" s="184"/>
      <c r="BT75" s="184"/>
      <c r="BU75" s="184"/>
      <c r="BV75" s="184"/>
      <c r="BW75" s="184"/>
      <c r="BX75" s="184"/>
      <c r="BY75" s="184"/>
      <c r="BZ75" s="184"/>
      <c r="CA75" s="184"/>
      <c r="CB75" s="184"/>
      <c r="CC75" s="184"/>
      <c r="CD75" s="184"/>
      <c r="CE75" s="184"/>
      <c r="CF75" s="184"/>
      <c r="CG75" s="184"/>
      <c r="CH75" s="184"/>
      <c r="CI75" s="184"/>
      <c r="CJ75" s="184"/>
      <c r="CK75" s="184"/>
      <c r="CL75" s="184"/>
      <c r="CM75" s="193"/>
    </row>
    <row r="76" spans="1:184" s="164" customFormat="1" ht="14.4" customHeight="1" x14ac:dyDescent="0.25">
      <c r="A76" s="270"/>
      <c r="B76" s="270"/>
      <c r="C76" s="220"/>
      <c r="D76" s="220"/>
      <c r="E76" s="223"/>
      <c r="F76" s="220"/>
      <c r="G76" s="238"/>
      <c r="H76" s="236"/>
      <c r="I76" s="236"/>
      <c r="J76" s="270"/>
      <c r="K76" s="274"/>
      <c r="L76" s="274"/>
      <c r="M76" s="270"/>
      <c r="N76" s="274"/>
      <c r="O76" s="274"/>
      <c r="P76" s="270"/>
      <c r="Q76" s="270"/>
      <c r="R76" s="270"/>
      <c r="S76" s="270"/>
      <c r="T76" s="270"/>
      <c r="U76" s="270"/>
      <c r="V76" s="270"/>
      <c r="W76" s="270"/>
      <c r="X76" s="270"/>
      <c r="Y76" s="270"/>
      <c r="Z76" s="270"/>
      <c r="AA76" s="168"/>
      <c r="AB76" s="246"/>
      <c r="AC76" s="246"/>
      <c r="AD76" s="246"/>
      <c r="AE76" s="246"/>
      <c r="AF76" s="336"/>
      <c r="AG76" s="241"/>
      <c r="AH76" s="171"/>
      <c r="AI76" s="270"/>
      <c r="AJ76" s="328"/>
      <c r="AK76" s="241"/>
      <c r="AL76" s="171"/>
      <c r="AM76" s="270"/>
      <c r="AN76" s="270"/>
      <c r="AO76" s="270"/>
      <c r="AP76" s="270"/>
      <c r="AQ76" s="270"/>
      <c r="AR76" s="270"/>
      <c r="AS76" s="270"/>
      <c r="AT76" s="270"/>
      <c r="AU76" s="270"/>
      <c r="AV76" s="270"/>
      <c r="AW76" s="270"/>
      <c r="AZ76" s="192"/>
      <c r="BA76" s="184"/>
      <c r="BB76" s="184"/>
      <c r="BC76" s="184"/>
      <c r="BD76" s="184"/>
      <c r="BE76" s="184"/>
      <c r="BF76" s="184"/>
      <c r="BG76" s="184"/>
      <c r="BH76" s="184"/>
      <c r="BI76" s="184"/>
      <c r="BJ76" s="184"/>
      <c r="BK76" s="184"/>
      <c r="BL76" s="184"/>
      <c r="BM76" s="184"/>
      <c r="BN76" s="184"/>
      <c r="BO76" s="184"/>
      <c r="BP76" s="184"/>
      <c r="BQ76" s="184"/>
      <c r="BR76" s="184"/>
      <c r="BS76" s="184"/>
      <c r="BT76" s="184"/>
      <c r="BU76" s="184"/>
      <c r="BV76" s="184"/>
      <c r="BW76" s="184"/>
      <c r="BX76" s="184"/>
      <c r="BY76" s="184"/>
      <c r="BZ76" s="184"/>
      <c r="CA76" s="184"/>
      <c r="CB76" s="184"/>
      <c r="CC76" s="184"/>
      <c r="CD76" s="184"/>
      <c r="CE76" s="184"/>
      <c r="CF76" s="184"/>
      <c r="CG76" s="184"/>
      <c r="CH76" s="184"/>
      <c r="CI76" s="184"/>
      <c r="CJ76" s="184"/>
      <c r="CK76" s="184"/>
      <c r="CL76" s="184"/>
      <c r="CM76" s="193"/>
    </row>
    <row r="77" spans="1:184" s="164" customFormat="1" ht="14.4" customHeight="1" x14ac:dyDescent="0.25">
      <c r="A77" s="270"/>
      <c r="B77" s="270"/>
      <c r="C77" s="220"/>
      <c r="D77" s="220"/>
      <c r="E77" s="223"/>
      <c r="F77" s="220"/>
      <c r="G77" s="238"/>
      <c r="H77" s="236"/>
      <c r="I77" s="236"/>
      <c r="J77" s="270"/>
      <c r="K77" s="274"/>
      <c r="L77" s="274"/>
      <c r="M77" s="270"/>
      <c r="N77" s="274"/>
      <c r="O77" s="274"/>
      <c r="P77" s="270"/>
      <c r="Q77" s="270"/>
      <c r="R77" s="270"/>
      <c r="S77" s="270"/>
      <c r="T77" s="270"/>
      <c r="U77" s="270"/>
      <c r="V77" s="270"/>
      <c r="W77" s="270"/>
      <c r="X77" s="270"/>
      <c r="Y77" s="270"/>
      <c r="Z77" s="270"/>
      <c r="AA77" s="168"/>
      <c r="AB77" s="246"/>
      <c r="AC77" s="246"/>
      <c r="AD77" s="246"/>
      <c r="AE77" s="246"/>
      <c r="AF77" s="336"/>
      <c r="AG77" s="241"/>
      <c r="AH77" s="171"/>
      <c r="AI77" s="270"/>
      <c r="AJ77" s="328"/>
      <c r="AK77" s="241"/>
      <c r="AL77" s="171"/>
      <c r="AM77" s="270"/>
      <c r="AN77" s="270"/>
      <c r="AO77" s="270"/>
      <c r="AP77" s="270"/>
      <c r="AQ77" s="270"/>
      <c r="AR77" s="270"/>
      <c r="AS77" s="270"/>
      <c r="AT77" s="270"/>
      <c r="AU77" s="270"/>
      <c r="AV77" s="270"/>
      <c r="AW77" s="270"/>
      <c r="AZ77" s="192"/>
      <c r="BA77" s="184"/>
      <c r="BB77" s="184"/>
      <c r="BC77" s="184"/>
      <c r="BD77" s="184"/>
      <c r="BE77" s="184"/>
      <c r="BF77" s="184"/>
      <c r="BG77" s="184"/>
      <c r="BH77" s="184"/>
      <c r="BI77" s="184"/>
      <c r="BJ77" s="184"/>
      <c r="BK77" s="184"/>
      <c r="BL77" s="184"/>
      <c r="BM77" s="184"/>
      <c r="BN77" s="184"/>
      <c r="BO77" s="184"/>
      <c r="BP77" s="184"/>
      <c r="BQ77" s="184"/>
      <c r="BR77" s="184"/>
      <c r="BS77" s="184"/>
      <c r="BT77" s="184"/>
      <c r="BU77" s="184"/>
      <c r="BV77" s="184"/>
      <c r="BW77" s="184"/>
      <c r="BX77" s="184"/>
      <c r="BY77" s="184"/>
      <c r="BZ77" s="184"/>
      <c r="CA77" s="184"/>
      <c r="CB77" s="184"/>
      <c r="CC77" s="184"/>
      <c r="CD77" s="184"/>
      <c r="CE77" s="184"/>
      <c r="CF77" s="184"/>
      <c r="CG77" s="184"/>
      <c r="CH77" s="184"/>
      <c r="CI77" s="184"/>
      <c r="CJ77" s="184"/>
      <c r="CK77" s="184"/>
      <c r="CL77" s="184"/>
      <c r="CM77" s="193"/>
    </row>
    <row r="78" spans="1:184" s="164" customFormat="1" ht="14.4" customHeight="1" x14ac:dyDescent="0.25">
      <c r="A78" s="270"/>
      <c r="B78" s="270"/>
      <c r="C78" s="220"/>
      <c r="D78" s="220"/>
      <c r="E78" s="223"/>
      <c r="F78" s="220"/>
      <c r="G78" s="238"/>
      <c r="H78" s="236"/>
      <c r="I78" s="236"/>
      <c r="J78" s="270"/>
      <c r="K78" s="274"/>
      <c r="L78" s="274"/>
      <c r="M78" s="270"/>
      <c r="N78" s="274"/>
      <c r="O78" s="274"/>
      <c r="P78" s="270"/>
      <c r="Q78" s="270"/>
      <c r="R78" s="270"/>
      <c r="S78" s="270"/>
      <c r="T78" s="270"/>
      <c r="U78" s="270"/>
      <c r="V78" s="270"/>
      <c r="W78" s="270"/>
      <c r="X78" s="270"/>
      <c r="Y78" s="270"/>
      <c r="Z78" s="270"/>
      <c r="AA78" s="168"/>
      <c r="AB78" s="246"/>
      <c r="AC78" s="246"/>
      <c r="AD78" s="246"/>
      <c r="AE78" s="246"/>
      <c r="AF78" s="336"/>
      <c r="AG78" s="241"/>
      <c r="AH78" s="171"/>
      <c r="AI78" s="270"/>
      <c r="AJ78" s="328"/>
      <c r="AK78" s="241"/>
      <c r="AL78" s="171"/>
      <c r="AM78" s="270"/>
      <c r="AN78" s="270"/>
      <c r="AO78" s="270"/>
      <c r="AP78" s="270"/>
      <c r="AQ78" s="270"/>
      <c r="AR78" s="270"/>
      <c r="AS78" s="270"/>
      <c r="AT78" s="270"/>
      <c r="AU78" s="270"/>
      <c r="AV78" s="270"/>
      <c r="AW78" s="270"/>
      <c r="AZ78" s="192"/>
      <c r="BA78" s="184"/>
      <c r="BB78" s="184"/>
      <c r="BC78" s="184"/>
      <c r="BD78" s="184"/>
      <c r="BE78" s="184"/>
      <c r="BF78" s="184"/>
      <c r="BG78" s="184"/>
      <c r="BH78" s="184"/>
      <c r="BI78" s="184"/>
      <c r="BJ78" s="184"/>
      <c r="BK78" s="184"/>
      <c r="BL78" s="184"/>
      <c r="BM78" s="184"/>
      <c r="BN78" s="184"/>
      <c r="BO78" s="184"/>
      <c r="BP78" s="184"/>
      <c r="BQ78" s="184"/>
      <c r="BR78" s="184"/>
      <c r="BS78" s="184"/>
      <c r="BT78" s="184"/>
      <c r="BU78" s="184"/>
      <c r="BV78" s="184"/>
      <c r="BW78" s="184"/>
      <c r="BX78" s="184"/>
      <c r="BY78" s="184"/>
      <c r="BZ78" s="184"/>
      <c r="CA78" s="184"/>
      <c r="CB78" s="184"/>
      <c r="CC78" s="184"/>
      <c r="CD78" s="184"/>
      <c r="CE78" s="184"/>
      <c r="CF78" s="184"/>
      <c r="CG78" s="184"/>
      <c r="CH78" s="184"/>
      <c r="CI78" s="184"/>
      <c r="CJ78" s="184"/>
      <c r="CK78" s="184"/>
      <c r="CL78" s="184"/>
      <c r="CM78" s="193"/>
    </row>
    <row r="79" spans="1:184" s="164" customFormat="1" ht="14.4" customHeight="1" x14ac:dyDescent="0.25">
      <c r="A79" s="270"/>
      <c r="B79" s="270"/>
      <c r="C79" s="220"/>
      <c r="D79" s="220"/>
      <c r="E79" s="223"/>
      <c r="F79" s="220"/>
      <c r="G79" s="238"/>
      <c r="H79" s="236"/>
      <c r="I79" s="236"/>
      <c r="J79" s="270"/>
      <c r="K79" s="274"/>
      <c r="L79" s="274"/>
      <c r="M79" s="270"/>
      <c r="N79" s="274"/>
      <c r="O79" s="274"/>
      <c r="P79" s="270"/>
      <c r="Q79" s="270"/>
      <c r="R79" s="270"/>
      <c r="S79" s="270"/>
      <c r="T79" s="270"/>
      <c r="U79" s="270"/>
      <c r="V79" s="270"/>
      <c r="W79" s="270"/>
      <c r="X79" s="270"/>
      <c r="Y79" s="270"/>
      <c r="Z79" s="270"/>
      <c r="AA79" s="168"/>
      <c r="AB79" s="246"/>
      <c r="AC79" s="246"/>
      <c r="AD79" s="246"/>
      <c r="AE79" s="246"/>
      <c r="AF79" s="336"/>
      <c r="AG79" s="241"/>
      <c r="AH79" s="171"/>
      <c r="AI79" s="270"/>
      <c r="AJ79" s="328"/>
      <c r="AK79" s="241"/>
      <c r="AL79" s="171"/>
      <c r="AM79" s="270"/>
      <c r="AN79" s="270"/>
      <c r="AO79" s="270"/>
      <c r="AP79" s="270"/>
      <c r="AQ79" s="270"/>
      <c r="AR79" s="270"/>
      <c r="AS79" s="270"/>
      <c r="AT79" s="270"/>
      <c r="AU79" s="270"/>
      <c r="AV79" s="270"/>
      <c r="AW79" s="270"/>
      <c r="AZ79" s="192"/>
      <c r="BA79" s="184"/>
      <c r="BB79" s="184"/>
      <c r="BC79" s="184"/>
      <c r="BD79" s="184"/>
      <c r="BE79" s="184"/>
      <c r="BF79" s="184"/>
      <c r="BG79" s="184"/>
      <c r="BH79" s="184"/>
      <c r="BI79" s="184"/>
      <c r="BJ79" s="184"/>
      <c r="BK79" s="184"/>
      <c r="BL79" s="184"/>
      <c r="BM79" s="184"/>
      <c r="BN79" s="184"/>
      <c r="BO79" s="184"/>
      <c r="BP79" s="184"/>
      <c r="BQ79" s="184"/>
      <c r="BR79" s="184"/>
      <c r="BS79" s="184"/>
      <c r="BT79" s="184"/>
      <c r="BU79" s="184"/>
      <c r="BV79" s="184"/>
      <c r="BW79" s="184"/>
      <c r="BX79" s="184"/>
      <c r="BY79" s="184"/>
      <c r="BZ79" s="184"/>
      <c r="CA79" s="184"/>
      <c r="CB79" s="184"/>
      <c r="CC79" s="184"/>
      <c r="CD79" s="184"/>
      <c r="CE79" s="184"/>
      <c r="CF79" s="184"/>
      <c r="CG79" s="184"/>
      <c r="CH79" s="184"/>
      <c r="CI79" s="184"/>
      <c r="CJ79" s="184"/>
      <c r="CK79" s="184"/>
      <c r="CL79" s="184"/>
      <c r="CM79" s="193"/>
    </row>
    <row r="80" spans="1:184" s="164" customFormat="1" ht="14.4" customHeight="1" x14ac:dyDescent="0.25">
      <c r="A80" s="270"/>
      <c r="B80" s="270"/>
      <c r="C80" s="221"/>
      <c r="D80" s="221"/>
      <c r="E80" s="224"/>
      <c r="F80" s="221"/>
      <c r="G80" s="238"/>
      <c r="H80" s="236"/>
      <c r="I80" s="236"/>
      <c r="J80" s="270"/>
      <c r="K80" s="274"/>
      <c r="L80" s="274"/>
      <c r="M80" s="270"/>
      <c r="N80" s="274"/>
      <c r="O80" s="274"/>
      <c r="P80" s="270"/>
      <c r="Q80" s="270"/>
      <c r="R80" s="270"/>
      <c r="S80" s="270"/>
      <c r="T80" s="270"/>
      <c r="U80" s="270"/>
      <c r="V80" s="270"/>
      <c r="W80" s="270"/>
      <c r="X80" s="270"/>
      <c r="Y80" s="270"/>
      <c r="Z80" s="270"/>
      <c r="AA80" s="168"/>
      <c r="AB80" s="246"/>
      <c r="AC80" s="246"/>
      <c r="AD80" s="246"/>
      <c r="AE80" s="246"/>
      <c r="AF80" s="336"/>
      <c r="AG80" s="241"/>
      <c r="AH80" s="171"/>
      <c r="AI80" s="270"/>
      <c r="AJ80" s="328"/>
      <c r="AK80" s="241"/>
      <c r="AL80" s="171"/>
      <c r="AM80" s="270"/>
      <c r="AN80" s="270"/>
      <c r="AO80" s="270"/>
      <c r="AP80" s="270"/>
      <c r="AQ80" s="270"/>
      <c r="AR80" s="270"/>
      <c r="AS80" s="270"/>
      <c r="AT80" s="270"/>
      <c r="AU80" s="270"/>
      <c r="AV80" s="270"/>
      <c r="AW80" s="270"/>
      <c r="AZ80" s="192"/>
      <c r="BA80" s="184"/>
      <c r="BB80" s="184"/>
      <c r="BC80" s="184"/>
      <c r="BD80" s="184"/>
      <c r="BE80" s="184"/>
      <c r="BF80" s="184"/>
      <c r="BG80" s="184"/>
      <c r="BH80" s="184"/>
      <c r="BI80" s="184"/>
      <c r="BJ80" s="184"/>
      <c r="BK80" s="184"/>
      <c r="BL80" s="184"/>
      <c r="BM80" s="184"/>
      <c r="BN80" s="184"/>
      <c r="BO80" s="184"/>
      <c r="BP80" s="184"/>
      <c r="BQ80" s="184"/>
      <c r="BR80" s="184"/>
      <c r="BS80" s="184"/>
      <c r="BT80" s="184"/>
      <c r="BU80" s="184"/>
      <c r="BV80" s="184"/>
      <c r="BW80" s="184"/>
      <c r="BX80" s="184"/>
      <c r="BY80" s="184"/>
      <c r="BZ80" s="184"/>
      <c r="CA80" s="184"/>
      <c r="CB80" s="184"/>
      <c r="CC80" s="184"/>
      <c r="CD80" s="184"/>
      <c r="CE80" s="184"/>
      <c r="CF80" s="184"/>
      <c r="CG80" s="184"/>
      <c r="CH80" s="184"/>
      <c r="CI80" s="184"/>
      <c r="CJ80" s="184"/>
      <c r="CK80" s="184"/>
      <c r="CL80" s="184"/>
      <c r="CM80" s="193"/>
    </row>
    <row r="81" spans="1:184" s="92" customFormat="1" ht="13.5" customHeight="1" x14ac:dyDescent="0.3">
      <c r="A81" s="236">
        <v>13</v>
      </c>
      <c r="B81" s="203" t="s">
        <v>229</v>
      </c>
      <c r="C81" s="219" t="s">
        <v>841</v>
      </c>
      <c r="D81" s="219" t="s">
        <v>841</v>
      </c>
      <c r="E81" s="222" t="str">
        <f>IFERROR(VLOOKUP(C81,Tabla4[#All],2,0),"")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81" s="219" t="s">
        <v>29</v>
      </c>
      <c r="G81" s="238" t="s">
        <v>32</v>
      </c>
      <c r="H81" s="236" t="s">
        <v>70</v>
      </c>
      <c r="I81" s="236" t="s">
        <v>230</v>
      </c>
      <c r="J81" s="236" t="s">
        <v>231</v>
      </c>
      <c r="K81" s="236" t="s">
        <v>232</v>
      </c>
      <c r="L81" s="236" t="s">
        <v>233</v>
      </c>
      <c r="M81" s="236" t="s">
        <v>32</v>
      </c>
      <c r="N81" s="236" t="s">
        <v>106</v>
      </c>
      <c r="O81" s="236">
        <v>12</v>
      </c>
      <c r="P81" s="236" t="str">
        <f>IF(AND(O81&lt;=2),"Muy Baja",IF(AND(O81&gt;=3,O81&lt;=23),"Baja",IF(AND(O81&gt;=24,O81&lt;=499),"Media",IF(AND(O81&gt;=500,O81&lt;=4999),"Alta",IF(AND(O81&gt;=5000),"Muy Alta",FALSE)))))</f>
        <v>Baja</v>
      </c>
      <c r="Q81" s="236" t="str">
        <f>IF(AND(O81&lt;=2),"20%",IF(AND(O81&gt;=3,O81&lt;=23),"40%",IF(AND(O81&gt;=24,O81&lt;=499),"60%",IF(AND(O81&gt;=500,O81&lt;=4999),"80%",IF(AND(O81&gt;=5000),"100%",FALSE)))))</f>
        <v>40%</v>
      </c>
      <c r="R81" s="236" t="s">
        <v>48</v>
      </c>
      <c r="S81" s="236" t="str">
        <f>IF(AND(R81=$GB$4),"Leve",IF(AND(R81=$GB$5),"Menor",IF(AND(R81=$GB$6),"Moderado",IF(AND(R81=$GB$7),"mayor",IF(AND(R81=$GB$8),"Catastrófico",IF(AND(R81=$GB$10),"Leve",IF(AND(R81=$GB$11),"Menor",IF(AND(R81=$GB$12),"Moderado",IF(AND(R81=$GB$13),"Mayor",IF(AND(R81=$GB$14),"Catastrófico",FALSE))))))))))</f>
        <v>Moderado</v>
      </c>
      <c r="T81" s="234" t="str">
        <f>IF(AND(S81="Leve"),"20%",IF(AND(S81="Menor"),"40%",IF(AND(S81="Moderado"),"60%",IF(AND(S81="Mayor"),"80%",IF(AND(S81="Catastrófico"),"100%","")))))</f>
        <v>60%</v>
      </c>
      <c r="U81" s="236" t="str">
        <f>IF(AND(Q81&lt;="40%",T81="20%"),"Bajo",IF(AND(Q81="60%",T81="20%"),"Moderado",IF(AND(Q81="80%",T81="20%"),"Moderado",IF(AND(Q81="100%",T81="20%"),"Alto",IF(AND(Q81="20%",T81="40%"),"Bajo",IF(AND(Q81="40%",T81="40%"),"Moderado",IF(AND(Q81="60%",T81="40%"),"Moderado",IF(AND(Q81="80%",T81="40%"),"Moderado",IF(AND(Q81="100%",T81="40%"),"Alto",IF(AND(Q81="20%",T81="60%"),"Moderado",IF(AND(Q81="40%",T81="60%"),"Moderado",IF(AND(Q81="60%",T81="60%"),"Moderado",IF(AND(Q81="80%",T81="60%"),"Alto",IF(AND(Q81="100%",T81="60%"),"Alto",IF(AND(Q81="20%",T81="80%"),"Alto",IF(AND(Q81="40%",T81="80%"),"Alto",IF(AND(Q81="60%",T81="80%"),"Alto",IF(AND(Q81="80%",T81="80%"),"Alto",IF(AND(Q81="100%",T81="80%"),"Alto",IF(AND(Q81="20%",T81="100%"),"Extremo",IF(AND(Q81="40%",T81="100%"),"Extremo",IF(AND(Q81="60%",T81="100%"),"Extremo",IF(AND(Q81="80%",T81="100%"),"Moderado",IF(AND(Q81="100%",T81="100%"),"Extremo",""""))))))))))))))))))))))))</f>
        <v>Moderado</v>
      </c>
      <c r="V81" s="38">
        <v>1</v>
      </c>
      <c r="W81" s="46" t="s">
        <v>234</v>
      </c>
      <c r="X81" s="157" t="s">
        <v>54</v>
      </c>
      <c r="Y81" s="86" t="s">
        <v>51</v>
      </c>
      <c r="Z81" s="86" t="s">
        <v>57</v>
      </c>
      <c r="AA81" s="86" t="str">
        <f t="shared" si="2"/>
        <v>40%</v>
      </c>
      <c r="AB81" s="133" t="s">
        <v>786</v>
      </c>
      <c r="AC81" s="133" t="s">
        <v>793</v>
      </c>
      <c r="AD81" s="133" t="s">
        <v>784</v>
      </c>
      <c r="AE81" s="133" t="s">
        <v>785</v>
      </c>
      <c r="AF81" s="39">
        <f>IFERROR(IF(X81="Probabilidad",(Q81-(+Q81*AA81)),IF(X81="Impacto",Q81,"")),"")</f>
        <v>0.24</v>
      </c>
      <c r="AG81" s="242">
        <f>LOOKUP(2,1/(AF81:AF86&lt;&gt;""),AF81:AF86)</f>
        <v>0.14399999999999999</v>
      </c>
      <c r="AH81" s="85"/>
      <c r="AI81" s="236" t="str">
        <f>IF(AND(AG81&lt;=20%),"Muy Baja",IF(AND(AG81&gt;=21%,AG81&lt;=40%),"Baja",IF(AND(AG81&gt;=41%,AG81&lt;=60%),"Media",IF(AND(AG81&gt;=61%,AG81&lt;=80%),"Alta",IF(AND(AG81&gt;=81%,AG81&gt;=100%),"Muy Alta",FALSE)))))</f>
        <v>Muy Baja</v>
      </c>
      <c r="AJ81" s="85" t="str">
        <f>IFERROR(IF(X81="Impacto",(T81-(+T81*AA81)),IF(X81="Probabilidad",T81,"")),"")</f>
        <v>60%</v>
      </c>
      <c r="AK81" s="242" t="str">
        <f>LOOKUP(2,1/(AJ81:AJ86&lt;&gt;""),AJ81:AJ86)</f>
        <v>60%</v>
      </c>
      <c r="AL81" s="85"/>
      <c r="AM81" s="236" t="str">
        <f>IF(AND(AK81&lt;=20%),"Leve",IF(AND(AK81&gt;=21%,AK81&lt;=40%),"Menor",IF(AND(AK81&gt;=41%,AK81&lt;="60%"),"Moderado",IF(AND(AK81&gt;=61%,AK81&lt;=80%),"Mayor",IF(AND(AK81&gt;=81%,AK81&gt;=100%),"Catastrófico",FALSE)))))</f>
        <v>Moderado</v>
      </c>
      <c r="AN81" s="236" t="str">
        <f>IF(OR(AND(AI81="Media",AM81="Leve"),AND(AI81="Alta",AM81="Leve"),AND(AI81="Alta",AM81="Menor"),AND(AI81="Media",AM81="Menor"),AND(AI81="Baja",AM81="Menor"),AND(AI81="Media",AM81="Moderado"),AND(AI81="Baja",AM81="Moderado"),AND(AI81="Muy Baja",AM81="Moderado")),"Moderado",IF(OR(AND(AI81="Baja",AM81="Leve"),AND(AI81="Muy Baja",AM81="Leve"),AND(AI81="Muy Baja",AM81="Menor")),"Bajo",IF(OR(AND(AI81="Muy Alta",AM81="Leve"),AND(AI81="Muy Alta",AM81="Menor"),AND(AI81="Muy Alta",AM81="Moderado"),AND(AI81="Alta",AM81="Moderado"),AND(AI81="Muy Alta",AM81="Mayor"),AND(AI81="Alta",AM81="Mayor"),AND(AI81="Media",AM81="Mayor"),AND(AI81="Baja",AM81="Mayor"),AND(AI81="Muy Baja",AM81="Mayor")),"Alto",IF(OR(AND(AI81="Alta",AM81="Catastrófico"),AND(AI81="Muy Alta",AM81="Catastrófico"),AND(AI81="Media",AM81="Catastrófico"),AND(AI81="Baja",AM81="Catastrófico"),AND(AI81="Muy Baja",AM81="Catastrófico")),"Extremo",IF(AM81="Catastrófico","Extremo")))))</f>
        <v>Moderado</v>
      </c>
      <c r="AO81" s="236" t="s">
        <v>67</v>
      </c>
      <c r="AP81" s="86"/>
      <c r="AQ81" s="86"/>
      <c r="AR81" s="45"/>
      <c r="AS81" s="86"/>
      <c r="AT81" s="86"/>
      <c r="AU81" s="86"/>
      <c r="AV81" s="237" t="s">
        <v>235</v>
      </c>
      <c r="AW81" s="237" t="s">
        <v>159</v>
      </c>
      <c r="AX81" s="203" t="s">
        <v>676</v>
      </c>
      <c r="AY81" s="203"/>
      <c r="AZ81" s="268"/>
      <c r="BA81" s="198"/>
      <c r="BB81" s="198"/>
      <c r="BC81" s="198"/>
      <c r="BD81" s="196"/>
      <c r="BE81" s="196"/>
      <c r="BF81" s="196"/>
      <c r="BG81" s="196"/>
      <c r="BH81" s="196"/>
      <c r="BI81" s="196"/>
      <c r="BJ81" s="196"/>
      <c r="BK81" s="196"/>
      <c r="BL81" s="196"/>
      <c r="BM81" s="196"/>
      <c r="BN81" s="196"/>
      <c r="BO81" s="196"/>
      <c r="BP81" s="196"/>
      <c r="BQ81" s="196"/>
      <c r="BR81" s="196"/>
      <c r="BS81" s="196"/>
      <c r="BT81" s="196"/>
      <c r="BU81" s="196"/>
      <c r="BV81" s="196"/>
      <c r="BW81" s="196"/>
      <c r="BX81" s="196"/>
      <c r="BY81" s="196"/>
      <c r="BZ81" s="196"/>
      <c r="CA81" s="196"/>
      <c r="CB81" s="196"/>
      <c r="CC81" s="196"/>
      <c r="CD81" s="196"/>
      <c r="CE81" s="196"/>
      <c r="CF81" s="196"/>
      <c r="CG81" s="196"/>
      <c r="CH81" s="196"/>
      <c r="CI81" s="196"/>
      <c r="CJ81" s="196"/>
      <c r="CK81" s="196"/>
      <c r="CL81" s="196"/>
      <c r="FX81" s="27"/>
      <c r="GB81" s="36"/>
    </row>
    <row r="82" spans="1:184" s="92" customFormat="1" ht="13.5" customHeight="1" x14ac:dyDescent="0.3">
      <c r="A82" s="236"/>
      <c r="B82" s="204"/>
      <c r="C82" s="220"/>
      <c r="D82" s="220"/>
      <c r="E82" s="223"/>
      <c r="F82" s="220"/>
      <c r="G82" s="238"/>
      <c r="H82" s="236"/>
      <c r="I82" s="236"/>
      <c r="J82" s="236"/>
      <c r="K82" s="236"/>
      <c r="L82" s="236"/>
      <c r="M82" s="236"/>
      <c r="N82" s="236"/>
      <c r="O82" s="236"/>
      <c r="P82" s="236"/>
      <c r="Q82" s="236"/>
      <c r="R82" s="236"/>
      <c r="S82" s="236"/>
      <c r="T82" s="234"/>
      <c r="U82" s="236"/>
      <c r="V82" s="38">
        <v>2</v>
      </c>
      <c r="W82" s="46" t="s">
        <v>236</v>
      </c>
      <c r="X82" s="157" t="s">
        <v>54</v>
      </c>
      <c r="Y82" s="86" t="s">
        <v>51</v>
      </c>
      <c r="Z82" s="86" t="s">
        <v>57</v>
      </c>
      <c r="AA82" s="86" t="str">
        <f t="shared" si="2"/>
        <v>40%</v>
      </c>
      <c r="AB82" s="133" t="s">
        <v>786</v>
      </c>
      <c r="AC82" s="133" t="s">
        <v>793</v>
      </c>
      <c r="AD82" s="133" t="s">
        <v>784</v>
      </c>
      <c r="AE82" s="133" t="s">
        <v>785</v>
      </c>
      <c r="AF82" s="39">
        <f>IFERROR(IF(AND(X81="Probabilidad",X82="Probabilidad"),(AF81-(+AF81*AA82)),IF(X82="Probabilidad",(Q81-(+Q81*AA82)),IF(X82="Impacto",AF81,""))),"")</f>
        <v>0.14399999999999999</v>
      </c>
      <c r="AG82" s="242"/>
      <c r="AH82" s="85"/>
      <c r="AI82" s="236"/>
      <c r="AJ82" s="85" t="str">
        <f>IFERROR(IF(AND(X81="Impacto",AA82="Impacto"),(AJ81-(+AJ81*AA82)),IF(X82="Impacto",(T81-(+T81*AA82)),IF(X82="Probabilidad",AJ81,""))),"")</f>
        <v>60%</v>
      </c>
      <c r="AK82" s="242"/>
      <c r="AL82" s="85"/>
      <c r="AM82" s="236"/>
      <c r="AN82" s="236"/>
      <c r="AO82" s="236"/>
      <c r="AP82" s="86"/>
      <c r="AQ82" s="86"/>
      <c r="AR82" s="45"/>
      <c r="AS82" s="86"/>
      <c r="AT82" s="86"/>
      <c r="AU82" s="86"/>
      <c r="AV82" s="237"/>
      <c r="AW82" s="237"/>
      <c r="AX82" s="204"/>
      <c r="AY82" s="204"/>
      <c r="AZ82" s="268"/>
      <c r="BA82" s="198"/>
      <c r="BB82" s="198"/>
      <c r="BC82" s="198"/>
      <c r="BD82" s="196"/>
      <c r="BE82" s="196"/>
      <c r="BF82" s="196"/>
      <c r="BG82" s="196"/>
      <c r="BH82" s="196"/>
      <c r="BI82" s="196"/>
      <c r="BJ82" s="196"/>
      <c r="BK82" s="196"/>
      <c r="BL82" s="196"/>
      <c r="BM82" s="196"/>
      <c r="BN82" s="196"/>
      <c r="BO82" s="196"/>
      <c r="BP82" s="196"/>
      <c r="BQ82" s="196"/>
      <c r="BR82" s="196"/>
      <c r="BS82" s="196"/>
      <c r="BT82" s="196"/>
      <c r="BU82" s="196"/>
      <c r="BV82" s="196"/>
      <c r="BW82" s="196"/>
      <c r="BX82" s="196"/>
      <c r="BY82" s="196"/>
      <c r="BZ82" s="196"/>
      <c r="CA82" s="196"/>
      <c r="CB82" s="196"/>
      <c r="CC82" s="196"/>
      <c r="CD82" s="196"/>
      <c r="CE82" s="196"/>
      <c r="CF82" s="196"/>
      <c r="CG82" s="196"/>
      <c r="CH82" s="196"/>
      <c r="CI82" s="196"/>
      <c r="CJ82" s="196"/>
      <c r="CK82" s="196"/>
      <c r="CL82" s="196"/>
      <c r="FX82" s="27"/>
    </row>
    <row r="83" spans="1:184" s="92" customFormat="1" ht="13.5" customHeight="1" x14ac:dyDescent="0.3">
      <c r="A83" s="236"/>
      <c r="B83" s="204"/>
      <c r="C83" s="220"/>
      <c r="D83" s="220"/>
      <c r="E83" s="223"/>
      <c r="F83" s="220"/>
      <c r="G83" s="238"/>
      <c r="H83" s="236"/>
      <c r="I83" s="236"/>
      <c r="J83" s="236"/>
      <c r="K83" s="236"/>
      <c r="L83" s="236"/>
      <c r="M83" s="236"/>
      <c r="N83" s="236"/>
      <c r="O83" s="236"/>
      <c r="P83" s="236"/>
      <c r="Q83" s="236"/>
      <c r="R83" s="236"/>
      <c r="S83" s="236"/>
      <c r="T83" s="234"/>
      <c r="U83" s="236"/>
      <c r="V83" s="38"/>
      <c r="W83" s="86"/>
      <c r="X83" s="157"/>
      <c r="Y83" s="86"/>
      <c r="Z83" s="86"/>
      <c r="AA83" s="86" t="str">
        <f t="shared" si="2"/>
        <v/>
      </c>
      <c r="AB83" s="133"/>
      <c r="AC83" s="133"/>
      <c r="AD83" s="133"/>
      <c r="AE83" s="133"/>
      <c r="AF83" s="39" t="str">
        <f>IFERROR(IF(AND(X82="Probabilidad",X83="Probabilidad"),(AF82-(+AF82*AA83)),IF(X83="Probabilidad",(Q82-(+Q82*AA83)),IF(X83="Impacto",AF82,""))),"")</f>
        <v/>
      </c>
      <c r="AG83" s="242"/>
      <c r="AH83" s="85"/>
      <c r="AI83" s="236"/>
      <c r="AJ83" s="85" t="str">
        <f>IFERROR(IF(AND(X82="Impacto",AA83="Impacto"),(AJ82-(+AJ82*AA83)),IF(X83="Impacto",(T82-(+T82*AA83)),IF(X83="Probabilidad",AJ82,""))),"")</f>
        <v/>
      </c>
      <c r="AK83" s="242"/>
      <c r="AL83" s="85"/>
      <c r="AM83" s="236"/>
      <c r="AN83" s="236"/>
      <c r="AO83" s="236"/>
      <c r="AP83" s="86"/>
      <c r="AQ83" s="86"/>
      <c r="AR83" s="45"/>
      <c r="AS83" s="86"/>
      <c r="AT83" s="86"/>
      <c r="AU83" s="86"/>
      <c r="AV83" s="237"/>
      <c r="AW83" s="237"/>
      <c r="AX83" s="204"/>
      <c r="AY83" s="204"/>
      <c r="AZ83" s="268"/>
      <c r="BA83" s="198"/>
      <c r="BB83" s="198"/>
      <c r="BC83" s="198"/>
      <c r="BD83" s="196"/>
      <c r="BE83" s="196"/>
      <c r="BF83" s="196"/>
      <c r="BG83" s="196"/>
      <c r="BH83" s="196"/>
      <c r="BI83" s="196"/>
      <c r="BJ83" s="196"/>
      <c r="BK83" s="196"/>
      <c r="BL83" s="196"/>
      <c r="BM83" s="196"/>
      <c r="BN83" s="196"/>
      <c r="BO83" s="196"/>
      <c r="BP83" s="196"/>
      <c r="BQ83" s="196"/>
      <c r="BR83" s="196"/>
      <c r="BS83" s="196"/>
      <c r="BT83" s="196"/>
      <c r="BU83" s="196"/>
      <c r="BV83" s="196"/>
      <c r="BW83" s="196"/>
      <c r="BX83" s="196"/>
      <c r="BY83" s="196"/>
      <c r="BZ83" s="196"/>
      <c r="CA83" s="196"/>
      <c r="CB83" s="196"/>
      <c r="CC83" s="196"/>
      <c r="CD83" s="196"/>
      <c r="CE83" s="196"/>
      <c r="CF83" s="196"/>
      <c r="CG83" s="196"/>
      <c r="CH83" s="196"/>
      <c r="CI83" s="196"/>
      <c r="CJ83" s="196"/>
      <c r="CK83" s="196"/>
      <c r="CL83" s="196"/>
      <c r="FX83" s="27"/>
    </row>
    <row r="84" spans="1:184" s="92" customFormat="1" ht="13.5" customHeight="1" x14ac:dyDescent="0.3">
      <c r="A84" s="236"/>
      <c r="B84" s="204"/>
      <c r="C84" s="220"/>
      <c r="D84" s="220"/>
      <c r="E84" s="223"/>
      <c r="F84" s="220"/>
      <c r="G84" s="238"/>
      <c r="H84" s="236"/>
      <c r="I84" s="236"/>
      <c r="J84" s="236"/>
      <c r="K84" s="236"/>
      <c r="L84" s="236"/>
      <c r="M84" s="236"/>
      <c r="N84" s="236"/>
      <c r="O84" s="236"/>
      <c r="P84" s="236"/>
      <c r="Q84" s="236"/>
      <c r="R84" s="236"/>
      <c r="S84" s="236"/>
      <c r="T84" s="234"/>
      <c r="U84" s="236"/>
      <c r="V84" s="38"/>
      <c r="W84" s="86"/>
      <c r="X84" s="157"/>
      <c r="Y84" s="86"/>
      <c r="Z84" s="86"/>
      <c r="AA84" s="86" t="str">
        <f t="shared" si="2"/>
        <v/>
      </c>
      <c r="AB84" s="133"/>
      <c r="AC84" s="133"/>
      <c r="AD84" s="133"/>
      <c r="AE84" s="133"/>
      <c r="AF84" s="39" t="str">
        <f>IFERROR(IF(AND(X83="Probabilidad",X84="Probabilidad"),(AF83-(+AF83*AA84)),IF(X84="Probabilidad",(Q83-(+Q83*AA84)),IF(X84="Impacto",AF83,""))),"")</f>
        <v/>
      </c>
      <c r="AG84" s="242"/>
      <c r="AH84" s="85"/>
      <c r="AI84" s="236"/>
      <c r="AJ84" s="85" t="str">
        <f>IFERROR(IF(AND(X83="Impacto",AA84="Impacto"),(AJ83-(+AJ83*AA84)),IF(X84="Impacto",(T83-(+T83*AA84)),IF(X84="Probabilidad",AJ83,""))),"")</f>
        <v/>
      </c>
      <c r="AK84" s="242"/>
      <c r="AL84" s="85"/>
      <c r="AM84" s="236"/>
      <c r="AN84" s="236"/>
      <c r="AO84" s="236"/>
      <c r="AP84" s="86"/>
      <c r="AQ84" s="86"/>
      <c r="AR84" s="45"/>
      <c r="AS84" s="86"/>
      <c r="AT84" s="86"/>
      <c r="AU84" s="86"/>
      <c r="AV84" s="237"/>
      <c r="AW84" s="237"/>
      <c r="AX84" s="204"/>
      <c r="AY84" s="204"/>
      <c r="AZ84" s="268"/>
      <c r="BA84" s="198"/>
      <c r="BB84" s="198"/>
      <c r="BC84" s="198"/>
      <c r="BD84" s="196"/>
      <c r="BE84" s="196"/>
      <c r="BF84" s="196"/>
      <c r="BG84" s="196"/>
      <c r="BH84" s="196"/>
      <c r="BI84" s="196"/>
      <c r="BJ84" s="196"/>
      <c r="BK84" s="196"/>
      <c r="BL84" s="196"/>
      <c r="BM84" s="196"/>
      <c r="BN84" s="196"/>
      <c r="BO84" s="196"/>
      <c r="BP84" s="196"/>
      <c r="BQ84" s="196"/>
      <c r="BR84" s="196"/>
      <c r="BS84" s="196"/>
      <c r="BT84" s="196"/>
      <c r="BU84" s="196"/>
      <c r="BV84" s="196"/>
      <c r="BW84" s="196"/>
      <c r="BX84" s="196"/>
      <c r="BY84" s="196"/>
      <c r="BZ84" s="196"/>
      <c r="CA84" s="196"/>
      <c r="CB84" s="196"/>
      <c r="CC84" s="196"/>
      <c r="CD84" s="196"/>
      <c r="CE84" s="196"/>
      <c r="CF84" s="196"/>
      <c r="CG84" s="196"/>
      <c r="CH84" s="196"/>
      <c r="CI84" s="196"/>
      <c r="CJ84" s="196"/>
      <c r="CK84" s="196"/>
      <c r="CL84" s="196"/>
      <c r="FX84" s="27"/>
    </row>
    <row r="85" spans="1:184" s="92" customFormat="1" ht="13.5" customHeight="1" x14ac:dyDescent="0.3">
      <c r="A85" s="236"/>
      <c r="B85" s="204"/>
      <c r="C85" s="220"/>
      <c r="D85" s="220"/>
      <c r="E85" s="223"/>
      <c r="F85" s="220"/>
      <c r="G85" s="238"/>
      <c r="H85" s="236"/>
      <c r="I85" s="236"/>
      <c r="J85" s="236"/>
      <c r="K85" s="236"/>
      <c r="L85" s="236"/>
      <c r="M85" s="236"/>
      <c r="N85" s="236"/>
      <c r="O85" s="236"/>
      <c r="P85" s="236"/>
      <c r="Q85" s="236"/>
      <c r="R85" s="236"/>
      <c r="S85" s="236"/>
      <c r="T85" s="234"/>
      <c r="U85" s="236"/>
      <c r="V85" s="38"/>
      <c r="W85" s="86"/>
      <c r="X85" s="157"/>
      <c r="Y85" s="86"/>
      <c r="Z85" s="86"/>
      <c r="AA85" s="86" t="str">
        <f t="shared" si="2"/>
        <v/>
      </c>
      <c r="AB85" s="133"/>
      <c r="AC85" s="133"/>
      <c r="AD85" s="133"/>
      <c r="AE85" s="133"/>
      <c r="AF85" s="39" t="str">
        <f>IFERROR(IF(AND(X84="Probabilidad",X85="Probabilidad"),(AF84-(+AF84*AA85)),IF(X85="Probabilidad",(Q84-(+Q84*AA85)),IF(X85="Impacto",AF84,""))),"")</f>
        <v/>
      </c>
      <c r="AG85" s="242"/>
      <c r="AH85" s="85"/>
      <c r="AI85" s="236"/>
      <c r="AJ85" s="85" t="str">
        <f>IFERROR(IF(AND(X84="Impacto",AA85="Impacto"),(AJ84-(+AJ84*AA85)),IF(X85="Impacto",(T84-(+T84*AA85)),IF(X85="Probabilidad",AJ84,""))),"")</f>
        <v/>
      </c>
      <c r="AK85" s="242"/>
      <c r="AL85" s="85"/>
      <c r="AM85" s="236"/>
      <c r="AN85" s="236"/>
      <c r="AO85" s="236"/>
      <c r="AP85" s="86"/>
      <c r="AQ85" s="86"/>
      <c r="AR85" s="45"/>
      <c r="AS85" s="86"/>
      <c r="AT85" s="86"/>
      <c r="AU85" s="86"/>
      <c r="AV85" s="237"/>
      <c r="AW85" s="237"/>
      <c r="AX85" s="204"/>
      <c r="AY85" s="204"/>
      <c r="AZ85" s="268"/>
      <c r="BA85" s="198"/>
      <c r="BB85" s="198"/>
      <c r="BC85" s="198"/>
      <c r="BD85" s="196"/>
      <c r="BE85" s="196"/>
      <c r="BF85" s="196"/>
      <c r="BG85" s="196"/>
      <c r="BH85" s="196"/>
      <c r="BI85" s="196"/>
      <c r="BJ85" s="196"/>
      <c r="BK85" s="196"/>
      <c r="BL85" s="196"/>
      <c r="BM85" s="196"/>
      <c r="BN85" s="196"/>
      <c r="BO85" s="196"/>
      <c r="BP85" s="196"/>
      <c r="BQ85" s="196"/>
      <c r="BR85" s="196"/>
      <c r="BS85" s="196"/>
      <c r="BT85" s="196"/>
      <c r="BU85" s="196"/>
      <c r="BV85" s="196"/>
      <c r="BW85" s="196"/>
      <c r="BX85" s="196"/>
      <c r="BY85" s="196"/>
      <c r="BZ85" s="196"/>
      <c r="CA85" s="196"/>
      <c r="CB85" s="196"/>
      <c r="CC85" s="196"/>
      <c r="CD85" s="196"/>
      <c r="CE85" s="196"/>
      <c r="CF85" s="196"/>
      <c r="CG85" s="196"/>
      <c r="CH85" s="196"/>
      <c r="CI85" s="196"/>
      <c r="CJ85" s="196"/>
      <c r="CK85" s="196"/>
      <c r="CL85" s="196"/>
      <c r="FX85" s="27"/>
    </row>
    <row r="86" spans="1:184" s="92" customFormat="1" ht="13.5" customHeight="1" x14ac:dyDescent="0.3">
      <c r="A86" s="236"/>
      <c r="B86" s="205"/>
      <c r="C86" s="221"/>
      <c r="D86" s="221"/>
      <c r="E86" s="224"/>
      <c r="F86" s="221"/>
      <c r="G86" s="238"/>
      <c r="H86" s="236"/>
      <c r="I86" s="236"/>
      <c r="J86" s="236"/>
      <c r="K86" s="236"/>
      <c r="L86" s="236"/>
      <c r="M86" s="236"/>
      <c r="N86" s="236"/>
      <c r="O86" s="236"/>
      <c r="P86" s="236"/>
      <c r="Q86" s="236"/>
      <c r="R86" s="236"/>
      <c r="S86" s="236"/>
      <c r="T86" s="234"/>
      <c r="U86" s="236"/>
      <c r="V86" s="38"/>
      <c r="W86" s="86"/>
      <c r="X86" s="157"/>
      <c r="Y86" s="86"/>
      <c r="Z86" s="86"/>
      <c r="AA86" s="86" t="str">
        <f t="shared" si="2"/>
        <v/>
      </c>
      <c r="AB86" s="133"/>
      <c r="AC86" s="133"/>
      <c r="AD86" s="133"/>
      <c r="AE86" s="133"/>
      <c r="AF86" s="39" t="str">
        <f>IFERROR(IF(AND(X85="Probabilidad",X86="Probabilidad"),(AF85-(+AF85*AA86)),IF(X86="Probabilidad",(Q85-(+Q85*AA86)),IF(X86="Impacto",AF85,""))),"")</f>
        <v/>
      </c>
      <c r="AG86" s="242"/>
      <c r="AH86" s="85"/>
      <c r="AI86" s="236"/>
      <c r="AJ86" s="85" t="str">
        <f>IFERROR(IF(AND(X85="Impacto",AA86="Impacto"),(AJ85-(+AJ85*AA86)),IF(X86="Impacto",(T85-(+T85*AA86)),IF(X86="Probabilidad",AJ85,""))),"")</f>
        <v/>
      </c>
      <c r="AK86" s="242"/>
      <c r="AL86" s="85"/>
      <c r="AM86" s="236"/>
      <c r="AN86" s="236"/>
      <c r="AO86" s="236"/>
      <c r="AP86" s="86"/>
      <c r="AQ86" s="86"/>
      <c r="AR86" s="45"/>
      <c r="AS86" s="86"/>
      <c r="AT86" s="86"/>
      <c r="AU86" s="86"/>
      <c r="AV86" s="237"/>
      <c r="AW86" s="237"/>
      <c r="AX86" s="205"/>
      <c r="AY86" s="205"/>
      <c r="AZ86" s="268"/>
      <c r="BA86" s="198"/>
      <c r="BB86" s="198"/>
      <c r="BC86" s="198"/>
      <c r="BD86" s="196"/>
      <c r="BE86" s="196"/>
      <c r="BF86" s="196"/>
      <c r="BG86" s="196"/>
      <c r="BH86" s="196"/>
      <c r="BI86" s="196"/>
      <c r="BJ86" s="196"/>
      <c r="BK86" s="196"/>
      <c r="BL86" s="196"/>
      <c r="BM86" s="196"/>
      <c r="BN86" s="196"/>
      <c r="BO86" s="196"/>
      <c r="BP86" s="196"/>
      <c r="BQ86" s="196"/>
      <c r="BR86" s="196"/>
      <c r="BS86" s="196"/>
      <c r="BT86" s="196"/>
      <c r="BU86" s="196"/>
      <c r="BV86" s="196"/>
      <c r="BW86" s="196"/>
      <c r="BX86" s="196"/>
      <c r="BY86" s="196"/>
      <c r="BZ86" s="196"/>
      <c r="CA86" s="196"/>
      <c r="CB86" s="196"/>
      <c r="CC86" s="196"/>
      <c r="CD86" s="196"/>
      <c r="CE86" s="196"/>
      <c r="CF86" s="196"/>
      <c r="CG86" s="196"/>
      <c r="CH86" s="196"/>
      <c r="CI86" s="196"/>
      <c r="CJ86" s="196"/>
      <c r="CK86" s="196"/>
      <c r="CL86" s="196"/>
      <c r="FX86" s="27"/>
      <c r="GB86" s="37"/>
    </row>
    <row r="87" spans="1:184" s="92" customFormat="1" ht="72" customHeight="1" x14ac:dyDescent="0.3">
      <c r="A87" s="236">
        <v>14</v>
      </c>
      <c r="B87" s="203" t="s">
        <v>229</v>
      </c>
      <c r="C87" s="219" t="s">
        <v>841</v>
      </c>
      <c r="D87" s="219" t="s">
        <v>814</v>
      </c>
      <c r="E87" s="222" t="str">
        <f>IFERROR(VLOOKUP(C87,Tabla4[#All],2,0),"")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87" s="219" t="s">
        <v>250</v>
      </c>
      <c r="G87" s="238" t="s">
        <v>32</v>
      </c>
      <c r="H87" s="236" t="s">
        <v>72</v>
      </c>
      <c r="I87" s="236" t="s">
        <v>237</v>
      </c>
      <c r="J87" s="236" t="s">
        <v>238</v>
      </c>
      <c r="K87" s="236" t="s">
        <v>239</v>
      </c>
      <c r="L87" s="236" t="s">
        <v>240</v>
      </c>
      <c r="M87" s="236" t="s">
        <v>32</v>
      </c>
      <c r="N87" s="236" t="s">
        <v>106</v>
      </c>
      <c r="O87" s="236">
        <v>2</v>
      </c>
      <c r="P87" s="236" t="str">
        <f>IF(AND(O87&lt;=2),"Muy Baja",IF(AND(O87&gt;=3,O87&lt;=23),"Baja",IF(AND(O87&gt;=24,O87&lt;=499),"Media",IF(AND(O87&gt;=500,O87&lt;=4999),"Alta",IF(AND(O87&gt;=5000),"Muy Alta",FALSE)))))</f>
        <v>Muy Baja</v>
      </c>
      <c r="Q87" s="236" t="str">
        <f>IF(AND(O87&lt;=2),"20%",IF(AND(O87&gt;=3,O87&lt;=23),"40%",IF(AND(O87&gt;=24,O87&lt;=499),"60%",IF(AND(O87&gt;=500,O87&lt;=4999),"80%",IF(AND(O87&gt;=5000),"100%",FALSE)))))</f>
        <v>20%</v>
      </c>
      <c r="R87" s="236" t="s">
        <v>42</v>
      </c>
      <c r="S87" s="236" t="str">
        <f>IF(AND(R87=$GB$4),"Leve",IF(AND(R87=$GB$5),"Menor",IF(AND(R87=$GB$6),"Moderado",IF(AND(R87=$GB$7),"mayor",IF(AND(R87=$GB$8),"Catastrófico",IF(AND(R87=$GB$10),"Leve",IF(AND(R87=$GB$11),"Menor",IF(AND(R87=$GB$12),"Moderado",IF(AND(R87=$GB$13),"Mayor",IF(AND(R87=$GB$14),"Catastrófico",FALSE))))))))))</f>
        <v>Moderado</v>
      </c>
      <c r="T87" s="234" t="str">
        <f>IF(AND(S87="Leve"),"20%",IF(AND(S87="Menor"),"40%",IF(AND(S87="Moderado"),"60%",IF(AND(S87="Mayor"),"80%",IF(AND(S87="Catastrófico"),"100%","")))))</f>
        <v>60%</v>
      </c>
      <c r="U87" s="236" t="str">
        <f>IF(AND(Q87&lt;="40%",T87="20%"),"Bajo",IF(AND(Q87="60%",T87="20%"),"Moderado",IF(AND(Q87="80%",T87="20%"),"Moderado",IF(AND(Q87="100%",T87="20%"),"Alto",IF(AND(Q87="20%",T87="40%"),"Bajo",IF(AND(Q87="40%",T87="40%"),"Moderado",IF(AND(Q87="60%",T87="40%"),"Moderado",IF(AND(Q87="80%",T87="40%"),"Moderado",IF(AND(Q87="100%",T87="40%"),"Alto",IF(AND(Q87="20%",T87="60%"),"Moderado",IF(AND(Q87="40%",T87="60%"),"Moderado",IF(AND(Q87="60%",T87="60%"),"Moderado",IF(AND(Q87="80%",T87="60%"),"Alto",IF(AND(Q87="100%",T87="60%"),"Alto",IF(AND(Q87="20%",T87="80%"),"Alto",IF(AND(Q87="40%",T87="80%"),"Alto",IF(AND(Q87="60%",T87="80%"),"Alto",IF(AND(Q87="80%",T87="80%"),"Alto",IF(AND(Q87="100%",T87="80%"),"Alto",IF(AND(Q87="20%",T87="100%"),"Extremo",IF(AND(Q87="40%",T87="100%"),"Extremo",IF(AND(Q87="60%",T87="100%"),"Extremo",IF(AND(Q87="80%",T87="100%"),"Moderado",IF(AND(Q87="100%",T87="100%"),"Extremo",""""))))))))))))))))))))))))</f>
        <v>Moderado</v>
      </c>
      <c r="V87" s="38">
        <v>1</v>
      </c>
      <c r="W87" s="46" t="s">
        <v>757</v>
      </c>
      <c r="X87" s="157" t="s">
        <v>54</v>
      </c>
      <c r="Y87" s="86" t="s">
        <v>51</v>
      </c>
      <c r="Z87" s="86" t="s">
        <v>57</v>
      </c>
      <c r="AA87" s="86" t="str">
        <f t="shared" si="2"/>
        <v>40%</v>
      </c>
      <c r="AB87" s="133" t="s">
        <v>783</v>
      </c>
      <c r="AC87" s="133" t="s">
        <v>795</v>
      </c>
      <c r="AD87" s="133" t="s">
        <v>787</v>
      </c>
      <c r="AE87" s="133" t="s">
        <v>785</v>
      </c>
      <c r="AF87" s="39">
        <f>IFERROR(IF(X87="Probabilidad",(Q87-(+Q87*AA87)),IF(X87="Impacto",Q87,"")),"")</f>
        <v>0.12</v>
      </c>
      <c r="AG87" s="242">
        <f>LOOKUP(2,1/(AF87:AF92&lt;&gt;""),AF87:AF92)</f>
        <v>7.1999999999999995E-2</v>
      </c>
      <c r="AH87" s="85"/>
      <c r="AI87" s="236" t="str">
        <f>IF(AND(AG87&lt;=20%),"Muy Baja",IF(AND(AG87&gt;=21%,AG87&lt;=40%),"Baja",IF(AND(AG87&gt;=41%,AG87&lt;=60%),"Media",IF(AND(AG87&gt;=61%,AG87&lt;=80%),"Alta",IF(AND(AG87&gt;=81%,AG87&gt;=100%),"Muy Alta",FALSE)))))</f>
        <v>Muy Baja</v>
      </c>
      <c r="AJ87" s="85" t="str">
        <f>IFERROR(IF(X87="Impacto",(T87-(+T87*AA87)),IF(X87="Probabilidad",T87,"")),"")</f>
        <v>60%</v>
      </c>
      <c r="AK87" s="242" t="str">
        <f>LOOKUP(2,1/(AJ87:AJ92&lt;&gt;""),AJ87:AJ92)</f>
        <v>60%</v>
      </c>
      <c r="AL87" s="85"/>
      <c r="AM87" s="236" t="str">
        <f>IF(AND(AK87&lt;=20%),"Leve",IF(AND(AK87&gt;=21%,AK87&lt;=40%),"Menor",IF(AND(AK87&gt;=41%,AK87&lt;="60%"),"Moderado",IF(AND(AK87&gt;=61%,AK87&lt;=80%),"Mayor",IF(AND(AK87&gt;=81%,AK87&gt;=100%),"Catastrófico",FALSE)))))</f>
        <v>Moderado</v>
      </c>
      <c r="AN87" s="236" t="str">
        <f>IF(OR(AND(AI87="Media",AM87="Leve"),AND(AI87="Alta",AM87="Leve"),AND(AI87="Alta",AM87="Menor"),AND(AI87="Media",AM87="Menor"),AND(AI87="Baja",AM87="Menor"),AND(AI87="Media",AM87="Moderado"),AND(AI87="Baja",AM87="Moderado"),AND(AI87="Muy Baja",AM87="Moderado")),"Moderado",IF(OR(AND(AI87="Baja",AM87="Leve"),AND(AI87="Muy Baja",AM87="Leve"),AND(AI87="Muy Baja",AM87="Menor")),"Bajo",IF(OR(AND(AI87="Muy Alta",AM87="Leve"),AND(AI87="Muy Alta",AM87="Menor"),AND(AI87="Muy Alta",AM87="Moderado"),AND(AI87="Alta",AM87="Moderado"),AND(AI87="Muy Alta",AM87="Mayor"),AND(AI87="Alta",AM87="Mayor"),AND(AI87="Media",AM87="Mayor"),AND(AI87="Baja",AM87="Mayor"),AND(AI87="Muy Baja",AM87="Mayor")),"Alto",IF(OR(AND(AI87="Alta",AM87="Catastrófico"),AND(AI87="Muy Alta",AM87="Catastrófico"),AND(AI87="Media",AM87="Catastrófico"),AND(AI87="Baja",AM87="Catastrófico"),AND(AI87="Muy Baja",AM87="Catastrófico")),"Extremo",IF(AM87="Catastrófico","Extremo")))))</f>
        <v>Moderado</v>
      </c>
      <c r="AO87" s="236" t="s">
        <v>67</v>
      </c>
      <c r="AP87" s="86"/>
      <c r="AQ87" s="86"/>
      <c r="AR87" s="45"/>
      <c r="AS87" s="86"/>
      <c r="AT87" s="86"/>
      <c r="AU87" s="86"/>
      <c r="AV87" s="237" t="s">
        <v>677</v>
      </c>
      <c r="AW87" s="237" t="s">
        <v>159</v>
      </c>
      <c r="AX87" s="203"/>
      <c r="AY87" s="203"/>
      <c r="AZ87" s="268"/>
      <c r="BA87" s="198"/>
      <c r="BB87" s="198"/>
      <c r="BC87" s="198"/>
      <c r="BD87" s="196"/>
      <c r="BE87" s="196"/>
      <c r="BF87" s="196"/>
      <c r="BG87" s="196"/>
      <c r="BH87" s="196"/>
      <c r="BI87" s="196"/>
      <c r="BJ87" s="196"/>
      <c r="BK87" s="196"/>
      <c r="BL87" s="196"/>
      <c r="BM87" s="196"/>
      <c r="BN87" s="196"/>
      <c r="BO87" s="196"/>
      <c r="BP87" s="196"/>
      <c r="BQ87" s="196"/>
      <c r="BR87" s="196"/>
      <c r="BS87" s="196"/>
      <c r="BT87" s="196"/>
      <c r="BU87" s="196"/>
      <c r="BV87" s="196"/>
      <c r="BW87" s="196"/>
      <c r="BX87" s="196"/>
      <c r="BY87" s="196"/>
      <c r="BZ87" s="196"/>
      <c r="CA87" s="196"/>
      <c r="CB87" s="196"/>
      <c r="CC87" s="196"/>
      <c r="CD87" s="196"/>
      <c r="CE87" s="196"/>
      <c r="CF87" s="196"/>
      <c r="CG87" s="196"/>
      <c r="CH87" s="196"/>
      <c r="CI87" s="196"/>
      <c r="CJ87" s="196"/>
      <c r="CK87" s="196"/>
      <c r="CL87" s="196"/>
      <c r="FX87" s="27"/>
      <c r="GB87" s="36"/>
    </row>
    <row r="88" spans="1:184" s="92" customFormat="1" ht="15.6" customHeight="1" x14ac:dyDescent="0.3">
      <c r="A88" s="236"/>
      <c r="B88" s="204"/>
      <c r="C88" s="220"/>
      <c r="D88" s="220"/>
      <c r="E88" s="223"/>
      <c r="F88" s="220"/>
      <c r="G88" s="238"/>
      <c r="H88" s="236"/>
      <c r="I88" s="236"/>
      <c r="J88" s="236"/>
      <c r="K88" s="236"/>
      <c r="L88" s="236"/>
      <c r="M88" s="236"/>
      <c r="N88" s="236"/>
      <c r="O88" s="236"/>
      <c r="P88" s="236"/>
      <c r="Q88" s="236"/>
      <c r="R88" s="236"/>
      <c r="S88" s="236"/>
      <c r="T88" s="234"/>
      <c r="U88" s="236"/>
      <c r="V88" s="38">
        <v>1</v>
      </c>
      <c r="W88" s="46" t="s">
        <v>241</v>
      </c>
      <c r="X88" s="157" t="s">
        <v>54</v>
      </c>
      <c r="Y88" s="86" t="s">
        <v>51</v>
      </c>
      <c r="Z88" s="86" t="s">
        <v>57</v>
      </c>
      <c r="AA88" s="86" t="str">
        <f t="shared" si="2"/>
        <v>40%</v>
      </c>
      <c r="AB88" s="133" t="s">
        <v>783</v>
      </c>
      <c r="AC88" s="133" t="s">
        <v>852</v>
      </c>
      <c r="AD88" s="133" t="s">
        <v>796</v>
      </c>
      <c r="AE88" s="133" t="s">
        <v>785</v>
      </c>
      <c r="AF88" s="39">
        <f>IFERROR(IF(AND(X87="Probabilidad",X88="Probabilidad"),(AF87-(+AF87*AA88)),IF(X88="Probabilidad",(Q87-(+Q87*AA88)),IF(X88="Impacto",AF87,""))),"")</f>
        <v>7.1999999999999995E-2</v>
      </c>
      <c r="AG88" s="242"/>
      <c r="AH88" s="85"/>
      <c r="AI88" s="236"/>
      <c r="AJ88" s="85" t="str">
        <f>IFERROR(IF(AND(X87="Impacto",AA88="Impacto"),(AJ87-(+AJ87*AA88)),IF(X88="Impacto",(T87-(+T87*AA88)),IF(X88="Probabilidad",AJ87,""))),"")</f>
        <v>60%</v>
      </c>
      <c r="AK88" s="242"/>
      <c r="AL88" s="85"/>
      <c r="AM88" s="236"/>
      <c r="AN88" s="236"/>
      <c r="AO88" s="236"/>
      <c r="AP88" s="86"/>
      <c r="AQ88" s="86"/>
      <c r="AR88" s="45"/>
      <c r="AS88" s="86"/>
      <c r="AT88" s="86"/>
      <c r="AU88" s="86"/>
      <c r="AV88" s="237"/>
      <c r="AW88" s="237"/>
      <c r="AX88" s="204"/>
      <c r="AY88" s="204"/>
      <c r="AZ88" s="268"/>
      <c r="BA88" s="198"/>
      <c r="BB88" s="198"/>
      <c r="BC88" s="198"/>
      <c r="BD88" s="196"/>
      <c r="BE88" s="196"/>
      <c r="BF88" s="196"/>
      <c r="BG88" s="196"/>
      <c r="BH88" s="196"/>
      <c r="BI88" s="196"/>
      <c r="BJ88" s="196"/>
      <c r="BK88" s="196"/>
      <c r="BL88" s="196"/>
      <c r="BM88" s="196"/>
      <c r="BN88" s="196"/>
      <c r="BO88" s="196"/>
      <c r="BP88" s="196"/>
      <c r="BQ88" s="196"/>
      <c r="BR88" s="196"/>
      <c r="BS88" s="196"/>
      <c r="BT88" s="196"/>
      <c r="BU88" s="196"/>
      <c r="BV88" s="196"/>
      <c r="BW88" s="196"/>
      <c r="BX88" s="196"/>
      <c r="BY88" s="196"/>
      <c r="BZ88" s="196"/>
      <c r="CA88" s="196"/>
      <c r="CB88" s="196"/>
      <c r="CC88" s="196"/>
      <c r="CD88" s="196"/>
      <c r="CE88" s="196"/>
      <c r="CF88" s="196"/>
      <c r="CG88" s="196"/>
      <c r="CH88" s="196"/>
      <c r="CI88" s="196"/>
      <c r="CJ88" s="196"/>
      <c r="CK88" s="196"/>
      <c r="CL88" s="196"/>
      <c r="FX88" s="27"/>
    </row>
    <row r="89" spans="1:184" s="92" customFormat="1" ht="13.8" x14ac:dyDescent="0.3">
      <c r="A89" s="236"/>
      <c r="B89" s="204"/>
      <c r="C89" s="220"/>
      <c r="D89" s="220"/>
      <c r="E89" s="223"/>
      <c r="F89" s="220"/>
      <c r="G89" s="238"/>
      <c r="H89" s="236"/>
      <c r="I89" s="236"/>
      <c r="J89" s="236"/>
      <c r="K89" s="236"/>
      <c r="L89" s="236"/>
      <c r="M89" s="236"/>
      <c r="N89" s="236"/>
      <c r="O89" s="236"/>
      <c r="P89" s="236"/>
      <c r="Q89" s="236"/>
      <c r="R89" s="236"/>
      <c r="S89" s="236"/>
      <c r="T89" s="234"/>
      <c r="U89" s="236"/>
      <c r="V89" s="38"/>
      <c r="W89" s="86"/>
      <c r="X89" s="157"/>
      <c r="Y89" s="86"/>
      <c r="Z89" s="86"/>
      <c r="AA89" s="86" t="str">
        <f t="shared" si="2"/>
        <v/>
      </c>
      <c r="AB89" s="133"/>
      <c r="AC89" s="133"/>
      <c r="AD89" s="133"/>
      <c r="AE89" s="133"/>
      <c r="AF89" s="39" t="str">
        <f>IFERROR(IF(AND(X88="Probabilidad",X89="Probabilidad"),(AF88-(+AF88*AA89)),IF(X89="Probabilidad",(Q88-(+Q88*AA89)),IF(X89="Impacto",AF88,""))),"")</f>
        <v/>
      </c>
      <c r="AG89" s="242"/>
      <c r="AH89" s="85"/>
      <c r="AI89" s="236"/>
      <c r="AJ89" s="85" t="str">
        <f>IFERROR(IF(AND(X88="Impacto",AA89="Impacto"),(AJ88-(+AJ88*AA89)),IF(X89="Impacto",(T88-(+T88*AA89)),IF(X89="Probabilidad",AJ88,""))),"")</f>
        <v/>
      </c>
      <c r="AK89" s="242"/>
      <c r="AL89" s="85"/>
      <c r="AM89" s="236"/>
      <c r="AN89" s="236"/>
      <c r="AO89" s="236"/>
      <c r="AP89" s="86"/>
      <c r="AQ89" s="86"/>
      <c r="AR89" s="45"/>
      <c r="AS89" s="86"/>
      <c r="AT89" s="86"/>
      <c r="AU89" s="86"/>
      <c r="AV89" s="237"/>
      <c r="AW89" s="237"/>
      <c r="AX89" s="204"/>
      <c r="AY89" s="204"/>
      <c r="AZ89" s="268"/>
      <c r="BA89" s="198"/>
      <c r="BB89" s="198"/>
      <c r="BC89" s="198"/>
      <c r="BD89" s="196"/>
      <c r="BE89" s="196"/>
      <c r="BF89" s="196"/>
      <c r="BG89" s="196"/>
      <c r="BH89" s="196"/>
      <c r="BI89" s="196"/>
      <c r="BJ89" s="196"/>
      <c r="BK89" s="196"/>
      <c r="BL89" s="196"/>
      <c r="BM89" s="196"/>
      <c r="BN89" s="196"/>
      <c r="BO89" s="196"/>
      <c r="BP89" s="196"/>
      <c r="BQ89" s="196"/>
      <c r="BR89" s="196"/>
      <c r="BS89" s="196"/>
      <c r="BT89" s="196"/>
      <c r="BU89" s="196"/>
      <c r="BV89" s="196"/>
      <c r="BW89" s="196"/>
      <c r="BX89" s="196"/>
      <c r="BY89" s="196"/>
      <c r="BZ89" s="196"/>
      <c r="CA89" s="196"/>
      <c r="CB89" s="196"/>
      <c r="CC89" s="196"/>
      <c r="CD89" s="196"/>
      <c r="CE89" s="196"/>
      <c r="CF89" s="196"/>
      <c r="CG89" s="196"/>
      <c r="CH89" s="196"/>
      <c r="CI89" s="196"/>
      <c r="CJ89" s="196"/>
      <c r="CK89" s="196"/>
      <c r="CL89" s="196"/>
      <c r="FX89" s="27"/>
    </row>
    <row r="90" spans="1:184" s="92" customFormat="1" ht="13.8" x14ac:dyDescent="0.3">
      <c r="A90" s="236"/>
      <c r="B90" s="204"/>
      <c r="C90" s="220"/>
      <c r="D90" s="220"/>
      <c r="E90" s="223"/>
      <c r="F90" s="220"/>
      <c r="G90" s="238"/>
      <c r="H90" s="236"/>
      <c r="I90" s="236"/>
      <c r="J90" s="236"/>
      <c r="K90" s="236"/>
      <c r="L90" s="236"/>
      <c r="M90" s="236"/>
      <c r="N90" s="236"/>
      <c r="O90" s="236"/>
      <c r="P90" s="236"/>
      <c r="Q90" s="236"/>
      <c r="R90" s="236"/>
      <c r="S90" s="236"/>
      <c r="T90" s="234"/>
      <c r="U90" s="236"/>
      <c r="V90" s="38"/>
      <c r="W90" s="86"/>
      <c r="X90" s="157"/>
      <c r="Y90" s="86"/>
      <c r="Z90" s="86"/>
      <c r="AA90" s="86" t="str">
        <f t="shared" si="2"/>
        <v/>
      </c>
      <c r="AB90" s="133"/>
      <c r="AC90" s="133"/>
      <c r="AD90" s="133"/>
      <c r="AE90" s="133"/>
      <c r="AF90" s="39" t="str">
        <f>IFERROR(IF(AND(X89="Probabilidad",X90="Probabilidad"),(AF89-(+AF89*AA90)),IF(X90="Probabilidad",(Q89-(+Q89*AA90)),IF(X90="Impacto",AF89,""))),"")</f>
        <v/>
      </c>
      <c r="AG90" s="242"/>
      <c r="AH90" s="85"/>
      <c r="AI90" s="236"/>
      <c r="AJ90" s="85" t="str">
        <f>IFERROR(IF(AND(X89="Impacto",AA90="Impacto"),(AJ89-(+AJ89*AA90)),IF(X90="Impacto",(T89-(+T89*AA90)),IF(X90="Probabilidad",AJ89,""))),"")</f>
        <v/>
      </c>
      <c r="AK90" s="242"/>
      <c r="AL90" s="85"/>
      <c r="AM90" s="236"/>
      <c r="AN90" s="236"/>
      <c r="AO90" s="236"/>
      <c r="AP90" s="86"/>
      <c r="AQ90" s="86"/>
      <c r="AR90" s="45"/>
      <c r="AS90" s="86"/>
      <c r="AT90" s="86"/>
      <c r="AU90" s="86"/>
      <c r="AV90" s="237"/>
      <c r="AW90" s="237"/>
      <c r="AX90" s="204"/>
      <c r="AY90" s="204"/>
      <c r="AZ90" s="268"/>
      <c r="BA90" s="198"/>
      <c r="BB90" s="198"/>
      <c r="BC90" s="198"/>
      <c r="BD90" s="196"/>
      <c r="BE90" s="196"/>
      <c r="BF90" s="196"/>
      <c r="BG90" s="196"/>
      <c r="BH90" s="196"/>
      <c r="BI90" s="196"/>
      <c r="BJ90" s="196"/>
      <c r="BK90" s="196"/>
      <c r="BL90" s="196"/>
      <c r="BM90" s="196"/>
      <c r="BN90" s="196"/>
      <c r="BO90" s="196"/>
      <c r="BP90" s="196"/>
      <c r="BQ90" s="196"/>
      <c r="BR90" s="196"/>
      <c r="BS90" s="196"/>
      <c r="BT90" s="196"/>
      <c r="BU90" s="196"/>
      <c r="BV90" s="196"/>
      <c r="BW90" s="196"/>
      <c r="BX90" s="196"/>
      <c r="BY90" s="196"/>
      <c r="BZ90" s="196"/>
      <c r="CA90" s="196"/>
      <c r="CB90" s="196"/>
      <c r="CC90" s="196"/>
      <c r="CD90" s="196"/>
      <c r="CE90" s="196"/>
      <c r="CF90" s="196"/>
      <c r="CG90" s="196"/>
      <c r="CH90" s="196"/>
      <c r="CI90" s="196"/>
      <c r="CJ90" s="196"/>
      <c r="CK90" s="196"/>
      <c r="CL90" s="196"/>
      <c r="FX90" s="27"/>
    </row>
    <row r="91" spans="1:184" s="92" customFormat="1" ht="13.8" x14ac:dyDescent="0.3">
      <c r="A91" s="236"/>
      <c r="B91" s="204"/>
      <c r="C91" s="220"/>
      <c r="D91" s="220"/>
      <c r="E91" s="223"/>
      <c r="F91" s="220"/>
      <c r="G91" s="238"/>
      <c r="H91" s="236"/>
      <c r="I91" s="236"/>
      <c r="J91" s="236"/>
      <c r="K91" s="236"/>
      <c r="L91" s="236"/>
      <c r="M91" s="236"/>
      <c r="N91" s="236"/>
      <c r="O91" s="236"/>
      <c r="P91" s="236"/>
      <c r="Q91" s="236"/>
      <c r="R91" s="236"/>
      <c r="S91" s="236"/>
      <c r="T91" s="234"/>
      <c r="U91" s="236"/>
      <c r="V91" s="38"/>
      <c r="W91" s="86"/>
      <c r="X91" s="157"/>
      <c r="Y91" s="86"/>
      <c r="Z91" s="86"/>
      <c r="AA91" s="86" t="str">
        <f t="shared" si="2"/>
        <v/>
      </c>
      <c r="AB91" s="133"/>
      <c r="AC91" s="133"/>
      <c r="AD91" s="133"/>
      <c r="AE91" s="133"/>
      <c r="AF91" s="39" t="str">
        <f>IFERROR(IF(AND(X90="Probabilidad",X91="Probabilidad"),(AF90-(+AF90*AA91)),IF(X91="Probabilidad",(Q90-(+Q90*AA91)),IF(X91="Impacto",AF90,""))),"")</f>
        <v/>
      </c>
      <c r="AG91" s="242"/>
      <c r="AH91" s="85"/>
      <c r="AI91" s="236"/>
      <c r="AJ91" s="85" t="str">
        <f>IFERROR(IF(AND(X90="Impacto",AA91="Impacto"),(AJ90-(+AJ90*AA91)),IF(X91="Impacto",(T90-(+T90*AA91)),IF(X91="Probabilidad",AJ90,""))),"")</f>
        <v/>
      </c>
      <c r="AK91" s="242"/>
      <c r="AL91" s="85"/>
      <c r="AM91" s="236"/>
      <c r="AN91" s="236"/>
      <c r="AO91" s="236"/>
      <c r="AP91" s="86"/>
      <c r="AQ91" s="86"/>
      <c r="AR91" s="45"/>
      <c r="AS91" s="86"/>
      <c r="AT91" s="86"/>
      <c r="AU91" s="86"/>
      <c r="AV91" s="237"/>
      <c r="AW91" s="237"/>
      <c r="AX91" s="204"/>
      <c r="AY91" s="204"/>
      <c r="AZ91" s="268"/>
      <c r="BA91" s="198"/>
      <c r="BB91" s="198"/>
      <c r="BC91" s="198"/>
      <c r="BD91" s="196"/>
      <c r="BE91" s="196"/>
      <c r="BF91" s="196"/>
      <c r="BG91" s="196"/>
      <c r="BH91" s="196"/>
      <c r="BI91" s="196"/>
      <c r="BJ91" s="196"/>
      <c r="BK91" s="196"/>
      <c r="BL91" s="196"/>
      <c r="BM91" s="196"/>
      <c r="BN91" s="196"/>
      <c r="BO91" s="196"/>
      <c r="BP91" s="196"/>
      <c r="BQ91" s="196"/>
      <c r="BR91" s="196"/>
      <c r="BS91" s="196"/>
      <c r="BT91" s="196"/>
      <c r="BU91" s="196"/>
      <c r="BV91" s="196"/>
      <c r="BW91" s="196"/>
      <c r="BX91" s="196"/>
      <c r="BY91" s="196"/>
      <c r="BZ91" s="196"/>
      <c r="CA91" s="196"/>
      <c r="CB91" s="196"/>
      <c r="CC91" s="196"/>
      <c r="CD91" s="196"/>
      <c r="CE91" s="196"/>
      <c r="CF91" s="196"/>
      <c r="CG91" s="196"/>
      <c r="CH91" s="196"/>
      <c r="CI91" s="196"/>
      <c r="CJ91" s="196"/>
      <c r="CK91" s="196"/>
      <c r="CL91" s="196"/>
      <c r="FX91" s="27"/>
    </row>
    <row r="92" spans="1:184" s="92" customFormat="1" ht="13.8" x14ac:dyDescent="0.3">
      <c r="A92" s="236"/>
      <c r="B92" s="205"/>
      <c r="C92" s="221"/>
      <c r="D92" s="221"/>
      <c r="E92" s="224"/>
      <c r="F92" s="221"/>
      <c r="G92" s="238"/>
      <c r="H92" s="236"/>
      <c r="I92" s="236"/>
      <c r="J92" s="236"/>
      <c r="K92" s="236"/>
      <c r="L92" s="236"/>
      <c r="M92" s="236"/>
      <c r="N92" s="236"/>
      <c r="O92" s="236"/>
      <c r="P92" s="236"/>
      <c r="Q92" s="236"/>
      <c r="R92" s="236"/>
      <c r="S92" s="236"/>
      <c r="T92" s="234"/>
      <c r="U92" s="236"/>
      <c r="V92" s="38"/>
      <c r="W92" s="86"/>
      <c r="X92" s="157"/>
      <c r="Y92" s="86"/>
      <c r="Z92" s="86"/>
      <c r="AA92" s="86" t="str">
        <f t="shared" si="2"/>
        <v/>
      </c>
      <c r="AB92" s="133"/>
      <c r="AC92" s="133"/>
      <c r="AD92" s="133"/>
      <c r="AE92" s="133"/>
      <c r="AF92" s="39" t="str">
        <f>IFERROR(IF(AND(X91="Probabilidad",X92="Probabilidad"),(AF91-(+AF91*AA92)),IF(X92="Probabilidad",(Q91-(+Q91*AA92)),IF(X92="Impacto",AF91,""))),"")</f>
        <v/>
      </c>
      <c r="AG92" s="242"/>
      <c r="AH92" s="85"/>
      <c r="AI92" s="236"/>
      <c r="AJ92" s="85" t="str">
        <f>IFERROR(IF(AND(X91="Impacto",AA92="Impacto"),(AJ91-(+AJ91*AA92)),IF(X92="Impacto",(T91-(+T91*AA92)),IF(X92="Probabilidad",AJ91,""))),"")</f>
        <v/>
      </c>
      <c r="AK92" s="242"/>
      <c r="AL92" s="85"/>
      <c r="AM92" s="236"/>
      <c r="AN92" s="236"/>
      <c r="AO92" s="236"/>
      <c r="AP92" s="86"/>
      <c r="AQ92" s="86"/>
      <c r="AR92" s="45"/>
      <c r="AS92" s="86"/>
      <c r="AT92" s="86"/>
      <c r="AU92" s="86"/>
      <c r="AV92" s="237"/>
      <c r="AW92" s="237"/>
      <c r="AX92" s="205"/>
      <c r="AY92" s="205"/>
      <c r="AZ92" s="268"/>
      <c r="BA92" s="198"/>
      <c r="BB92" s="198"/>
      <c r="BC92" s="198"/>
      <c r="BD92" s="196"/>
      <c r="BE92" s="196"/>
      <c r="BF92" s="196"/>
      <c r="BG92" s="196"/>
      <c r="BH92" s="196"/>
      <c r="BI92" s="196"/>
      <c r="BJ92" s="196"/>
      <c r="BK92" s="196"/>
      <c r="BL92" s="196"/>
      <c r="BM92" s="196"/>
      <c r="BN92" s="196"/>
      <c r="BO92" s="196"/>
      <c r="BP92" s="196"/>
      <c r="BQ92" s="196"/>
      <c r="BR92" s="196"/>
      <c r="BS92" s="196"/>
      <c r="BT92" s="196"/>
      <c r="BU92" s="196"/>
      <c r="BV92" s="196"/>
      <c r="BW92" s="196"/>
      <c r="BX92" s="196"/>
      <c r="BY92" s="196"/>
      <c r="BZ92" s="196"/>
      <c r="CA92" s="196"/>
      <c r="CB92" s="196"/>
      <c r="CC92" s="196"/>
      <c r="CD92" s="196"/>
      <c r="CE92" s="196"/>
      <c r="CF92" s="196"/>
      <c r="CG92" s="196"/>
      <c r="CH92" s="196"/>
      <c r="CI92" s="196"/>
      <c r="CJ92" s="196"/>
      <c r="CK92" s="196"/>
      <c r="CL92" s="196"/>
      <c r="FX92" s="27"/>
      <c r="GB92" s="37"/>
    </row>
    <row r="93" spans="1:184" s="92" customFormat="1" ht="14.25" customHeight="1" x14ac:dyDescent="0.3">
      <c r="A93" s="236">
        <v>15</v>
      </c>
      <c r="B93" s="203" t="s">
        <v>229</v>
      </c>
      <c r="C93" s="219" t="s">
        <v>841</v>
      </c>
      <c r="D93" s="219" t="s">
        <v>841</v>
      </c>
      <c r="E93" s="222" t="str">
        <f>IFERROR(VLOOKUP(C93,Tabla4[#All],2,0),"")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93" s="219" t="s">
        <v>29</v>
      </c>
      <c r="G93" s="320" t="s">
        <v>37</v>
      </c>
      <c r="H93" s="236" t="s">
        <v>71</v>
      </c>
      <c r="I93" s="236" t="s">
        <v>242</v>
      </c>
      <c r="J93" s="236" t="s">
        <v>243</v>
      </c>
      <c r="K93" s="236" t="s">
        <v>244</v>
      </c>
      <c r="L93" s="236" t="s">
        <v>949</v>
      </c>
      <c r="M93" s="284" t="s">
        <v>37</v>
      </c>
      <c r="N93" s="236" t="s">
        <v>106</v>
      </c>
      <c r="O93" s="236">
        <v>12</v>
      </c>
      <c r="P93" s="236" t="str">
        <f>IF(AND(O93&lt;=2),"Muy Baja",IF(AND(O93&gt;=3,O93&lt;=23),"Baja",IF(AND(O93&gt;=24,O93&lt;=499),"Media",IF(AND(O93&gt;=500,O93&lt;=4999),"Alta",IF(AND(O93&gt;=5000),"Muy Alta",FALSE)))))</f>
        <v>Baja</v>
      </c>
      <c r="Q93" s="236" t="str">
        <f>IF(AND(O93&lt;=2),"20%",IF(AND(O93&gt;=3,O93&lt;=23),"40%",IF(AND(O93&gt;=24,O93&lt;=499),"60%",IF(AND(O93&gt;=500,O93&lt;=4999),"80%",IF(AND(O93&gt;=5000),"100%",FALSE)))))</f>
        <v>40%</v>
      </c>
      <c r="R93" s="236" t="s">
        <v>44</v>
      </c>
      <c r="S93" s="236" t="str">
        <f>IF(AND(R93=$GB$4),"Leve",IF(AND(R93=$GB$5),"Menor",IF(AND(R93=$GB$6),"Moderado",IF(AND(R93=$GB$7),"mayor",IF(AND(R93=$GB$8),"Catastrófico",IF(AND(R93=$GB$10),"Leve",IF(AND(R93=$GB$11),"Menor",IF(AND(R93=$GB$12),"Moderado",IF(AND(R93=$GB$13),"Mayor",IF(AND(R93=$GB$14),"Catastrófico",FALSE))))))))))</f>
        <v>Catastrófico</v>
      </c>
      <c r="T93" s="234" t="str">
        <f>IF(AND(S93="Leve"),"20%",IF(AND(S93="Menor"),"40%",IF(AND(S93="Moderado"),"60%",IF(AND(S93="Mayor"),"80%",IF(AND(S93="Catastrófico"),"100%","")))))</f>
        <v>100%</v>
      </c>
      <c r="U93" s="236" t="str">
        <f>IF(AND(Q93&lt;="40%",T93="20%"),"Bajo",IF(AND(Q93="60%",T93="20%"),"Moderado",IF(AND(Q93="80%",T93="20%"),"Moderado",IF(AND(Q93="100%",T93="20%"),"Alto",IF(AND(Q93="20%",T93="40%"),"Bajo",IF(AND(Q93="40%",T93="40%"),"Moderado",IF(AND(Q93="60%",T93="40%"),"Moderado",IF(AND(Q93="80%",T93="40%"),"Moderado",IF(AND(Q93="100%",T93="40%"),"Alto",IF(AND(Q93="20%",T93="60%"),"Moderado",IF(AND(Q93="40%",T93="60%"),"Moderado",IF(AND(Q93="60%",T93="60%"),"Moderado",IF(AND(Q93="80%",T93="60%"),"Alto",IF(AND(Q93="100%",T93="60%"),"Alto",IF(AND(Q93="20%",T93="80%"),"Alto",IF(AND(Q93="40%",T93="80%"),"Alto",IF(AND(Q93="60%",T93="80%"),"Alto",IF(AND(Q93="80%",T93="80%"),"Alto",IF(AND(Q93="100%",T93="80%"),"Alto",IF(AND(Q93="20%",T93="100%"),"Extremo",IF(AND(Q93="40%",T93="100%"),"Extremo",IF(AND(Q93="60%",T93="100%"),"Extremo",IF(AND(Q93="80%",T93="100%"),"Moderado",IF(AND(Q93="100%",T93="100%"),"Extremo",""""))))))))))))))))))))))))</f>
        <v>Extremo</v>
      </c>
      <c r="V93" s="38">
        <v>1</v>
      </c>
      <c r="W93" s="46" t="s">
        <v>245</v>
      </c>
      <c r="X93" s="157" t="s">
        <v>54</v>
      </c>
      <c r="Y93" s="86" t="s">
        <v>51</v>
      </c>
      <c r="Z93" s="86" t="s">
        <v>57</v>
      </c>
      <c r="AA93" s="86" t="str">
        <f t="shared" ref="AA93:AA164" si="3">IF(AND(Y93=$GD$2,Z93=$GE$2),"50%",IF(AND(Y93=$GD$2,Z93=$GE$3),"40%",IF(AND(Y93=$GD$3,Z93=$GE$2),"40%",IF(AND(Y93=$GD$3,Z93=$GE$3),"30%",IF(AND(Y93=$GD$4,Z93=$GE$2),"35%",IF(AND(Y93=$GD$4,Z93=$GE$3),"25%",""))))))</f>
        <v>40%</v>
      </c>
      <c r="AB93" s="133" t="s">
        <v>790</v>
      </c>
      <c r="AC93" s="133" t="s">
        <v>852</v>
      </c>
      <c r="AD93" s="133" t="s">
        <v>796</v>
      </c>
      <c r="AE93" s="133" t="s">
        <v>785</v>
      </c>
      <c r="AF93" s="39">
        <f>IFERROR(IF(X93="Probabilidad",(Q93-(+Q93*AA93)),IF(X93="Impacto",Q93,"")),"")</f>
        <v>0.24</v>
      </c>
      <c r="AG93" s="242">
        <f>LOOKUP(2,1/(AF93:AF98&lt;&gt;""),AF93:AF98)</f>
        <v>0.14399999999999999</v>
      </c>
      <c r="AH93" s="85"/>
      <c r="AI93" s="236" t="str">
        <f>IF(AND(AG93&lt;=20%),"Muy Baja",IF(AND(AG93&gt;=21%,AG93&lt;=40%),"Baja",IF(AND(AG93&gt;=41%,AG93&lt;=60%),"Media",IF(AND(AG93&gt;=61%,AG93&lt;=80%),"Alta",IF(AND(AG93&gt;=81%,AG93&gt;=100%),"Muy Alta",FALSE)))))</f>
        <v>Muy Baja</v>
      </c>
      <c r="AJ93" s="85" t="str">
        <f>IFERROR(IF(X93="Impacto",(T93-(+T93*AA93)),IF(X93="Probabilidad",T93,"")),"")</f>
        <v>100%</v>
      </c>
      <c r="AK93" s="242" t="str">
        <f>LOOKUP(2,1/(AJ93:AJ98&lt;&gt;""),AJ93:AJ98)</f>
        <v>100%</v>
      </c>
      <c r="AL93" s="85"/>
      <c r="AM93" s="236" t="str">
        <f>IF(AND(AK93&lt;=20%),"Leve",IF(AND(AK93&gt;=21%,AK93&lt;=40%),"Menor",IF(AND(AK93&gt;=41%,AK93&lt;=60%),"Moderado",IF(AND(AK93&gt;=61%,AK93&lt;=80%),"Mayor",IF(AND(AK93&gt;=81%,AK93&gt;=100%),"Catastrófico",FALSE)))))</f>
        <v>Catastrófico</v>
      </c>
      <c r="AN93" s="236" t="str">
        <f>IF(OR(AND(AI93="Media",AM93="Leve"),AND(AI93="Alta",AM93="Leve"),AND(AI93="Alta",AM93="Menor"),AND(AI93="Media",AM93="Menor"),AND(AI93="Baja",AM93="Menor"),AND(AI93="Media",AM93="Moderado"),AND(AI93="Baja",AM93="Moderado"),AND(AI93="Muy Baja",AM93="Moderado")),"Moderado",IF(OR(AND(AI93="Baja",AM93="Leve"),AND(AI93="Muy Baja",AM93="Leve"),AND(AI93="Muy Baja",AM93="Menor")),"Bajo",IF(OR(AND(AI93="Muy Alta",AM93="Leve"),AND(AI93="Muy Alta",AM93="Menor"),AND(AI93="Muy Alta",AM93="Moderado"),AND(AI93="Alta",AM93="Moderado"),AND(AI93="Muy Alta",AM93="Mayor"),AND(AI93="Alta",AM93="Mayor"),AND(AI93="Media",AM93="Mayor"),AND(AI93="Baja",AM93="Mayor"),AND(AI93="Muy Baja",AM93="Mayor")),"Alto",IF(OR(AND(AI93="Alta",AM93="Catastrófico"),AND(AI93="Muy Alta",AM93="Catastrófico"),AND(AI93="Media",AM93="Catastrófico"),AND(AI93="Baja",AM93="Catastrófico"),AND(AI93="Muy Baja",AM93="Catastrófico")),"Extremo",IF(AM93="Catastrófico","Extremo")))))</f>
        <v>Extremo</v>
      </c>
      <c r="AO93" s="236" t="s">
        <v>67</v>
      </c>
      <c r="AP93" s="86"/>
      <c r="AQ93" s="86"/>
      <c r="AR93" s="45"/>
      <c r="AS93" s="86"/>
      <c r="AT93" s="86"/>
      <c r="AU93" s="86"/>
      <c r="AV93" s="237" t="s">
        <v>246</v>
      </c>
      <c r="AW93" s="237" t="s">
        <v>159</v>
      </c>
      <c r="AX93" s="203"/>
      <c r="AY93" s="203"/>
      <c r="AZ93" s="268"/>
      <c r="BA93" s="198"/>
      <c r="BB93" s="198"/>
      <c r="BC93" s="198"/>
      <c r="BD93" s="196"/>
      <c r="BE93" s="196"/>
      <c r="BF93" s="196"/>
      <c r="BG93" s="196"/>
      <c r="BH93" s="196"/>
      <c r="BI93" s="196"/>
      <c r="BJ93" s="196"/>
      <c r="BK93" s="196"/>
      <c r="BL93" s="196"/>
      <c r="BM93" s="196"/>
      <c r="BN93" s="196"/>
      <c r="BO93" s="196"/>
      <c r="BP93" s="196"/>
      <c r="BQ93" s="196"/>
      <c r="BR93" s="196"/>
      <c r="BS93" s="196"/>
      <c r="BT93" s="196"/>
      <c r="BU93" s="196"/>
      <c r="BV93" s="196"/>
      <c r="BW93" s="196"/>
      <c r="BX93" s="196"/>
      <c r="BY93" s="196"/>
      <c r="BZ93" s="196"/>
      <c r="CA93" s="196"/>
      <c r="CB93" s="196"/>
      <c r="CC93" s="196"/>
      <c r="CD93" s="196"/>
      <c r="CE93" s="196"/>
      <c r="CF93" s="196"/>
      <c r="CG93" s="196"/>
      <c r="CH93" s="196"/>
      <c r="CI93" s="196"/>
      <c r="CJ93" s="196"/>
      <c r="CK93" s="196"/>
      <c r="CL93" s="196"/>
      <c r="FX93" s="27"/>
      <c r="GB93" s="36"/>
    </row>
    <row r="94" spans="1:184" s="92" customFormat="1" ht="14.25" customHeight="1" x14ac:dyDescent="0.3">
      <c r="A94" s="236"/>
      <c r="B94" s="204"/>
      <c r="C94" s="220"/>
      <c r="D94" s="220"/>
      <c r="E94" s="223"/>
      <c r="F94" s="220"/>
      <c r="G94" s="320"/>
      <c r="H94" s="236"/>
      <c r="I94" s="236"/>
      <c r="J94" s="236"/>
      <c r="K94" s="236"/>
      <c r="L94" s="236"/>
      <c r="M94" s="284"/>
      <c r="N94" s="236"/>
      <c r="O94" s="236"/>
      <c r="P94" s="236"/>
      <c r="Q94" s="236"/>
      <c r="R94" s="236"/>
      <c r="S94" s="236"/>
      <c r="T94" s="234"/>
      <c r="U94" s="236"/>
      <c r="V94" s="38">
        <v>2</v>
      </c>
      <c r="W94" s="46" t="s">
        <v>758</v>
      </c>
      <c r="X94" s="157" t="s">
        <v>54</v>
      </c>
      <c r="Y94" s="86" t="s">
        <v>51</v>
      </c>
      <c r="Z94" s="86" t="s">
        <v>57</v>
      </c>
      <c r="AA94" s="86" t="str">
        <f t="shared" si="3"/>
        <v>40%</v>
      </c>
      <c r="AB94" s="133" t="s">
        <v>783</v>
      </c>
      <c r="AC94" s="133" t="s">
        <v>852</v>
      </c>
      <c r="AD94" s="133" t="s">
        <v>796</v>
      </c>
      <c r="AE94" s="133" t="s">
        <v>785</v>
      </c>
      <c r="AF94" s="39">
        <f>IFERROR(IF(AND(X93="Probabilidad",X94="Probabilidad"),(AF93-(+AF93*AA94)),IF(X94="Probabilidad",(Q93-(+Q93*AA94)),IF(X94="Impacto",AF93,""))),"")</f>
        <v>0.14399999999999999</v>
      </c>
      <c r="AG94" s="242"/>
      <c r="AH94" s="85"/>
      <c r="AI94" s="236"/>
      <c r="AJ94" s="85" t="str">
        <f>IFERROR(IF(AND(X93="Impacto",AA94="Impacto"),(AJ93-(+AJ93*AA94)),IF(X94="Impacto",(T93-(+T93*AA94)),IF(X94="Probabilidad",AJ93,""))),"")</f>
        <v>100%</v>
      </c>
      <c r="AK94" s="242"/>
      <c r="AL94" s="85"/>
      <c r="AM94" s="236"/>
      <c r="AN94" s="236"/>
      <c r="AO94" s="236"/>
      <c r="AP94" s="86"/>
      <c r="AQ94" s="86"/>
      <c r="AR94" s="45"/>
      <c r="AS94" s="45"/>
      <c r="AT94" s="86"/>
      <c r="AU94" s="86"/>
      <c r="AV94" s="237"/>
      <c r="AW94" s="237"/>
      <c r="AX94" s="204"/>
      <c r="AY94" s="204"/>
      <c r="AZ94" s="268"/>
      <c r="BA94" s="198"/>
      <c r="BB94" s="198"/>
      <c r="BC94" s="198"/>
      <c r="BD94" s="196"/>
      <c r="BE94" s="196"/>
      <c r="BF94" s="196"/>
      <c r="BG94" s="196"/>
      <c r="BH94" s="196"/>
      <c r="BI94" s="196"/>
      <c r="BJ94" s="196"/>
      <c r="BK94" s="196"/>
      <c r="BL94" s="196"/>
      <c r="BM94" s="196"/>
      <c r="BN94" s="196"/>
      <c r="BO94" s="196"/>
      <c r="BP94" s="196"/>
      <c r="BQ94" s="196"/>
      <c r="BR94" s="196"/>
      <c r="BS94" s="196"/>
      <c r="BT94" s="196"/>
      <c r="BU94" s="196"/>
      <c r="BV94" s="196"/>
      <c r="BW94" s="196"/>
      <c r="BX94" s="196"/>
      <c r="BY94" s="196"/>
      <c r="BZ94" s="196"/>
      <c r="CA94" s="196"/>
      <c r="CB94" s="196"/>
      <c r="CC94" s="196"/>
      <c r="CD94" s="196"/>
      <c r="CE94" s="196"/>
      <c r="CF94" s="196"/>
      <c r="CG94" s="196"/>
      <c r="CH94" s="196"/>
      <c r="CI94" s="196"/>
      <c r="CJ94" s="196"/>
      <c r="CK94" s="196"/>
      <c r="CL94" s="196"/>
      <c r="FX94" s="27"/>
    </row>
    <row r="95" spans="1:184" s="92" customFormat="1" ht="14.25" customHeight="1" x14ac:dyDescent="0.3">
      <c r="A95" s="236"/>
      <c r="B95" s="204"/>
      <c r="C95" s="220"/>
      <c r="D95" s="220"/>
      <c r="E95" s="223"/>
      <c r="F95" s="220"/>
      <c r="G95" s="320"/>
      <c r="H95" s="236"/>
      <c r="I95" s="236"/>
      <c r="J95" s="236"/>
      <c r="K95" s="236"/>
      <c r="L95" s="236"/>
      <c r="M95" s="284"/>
      <c r="N95" s="236"/>
      <c r="O95" s="236"/>
      <c r="P95" s="236"/>
      <c r="Q95" s="236"/>
      <c r="R95" s="236"/>
      <c r="S95" s="236"/>
      <c r="T95" s="234"/>
      <c r="U95" s="236"/>
      <c r="V95" s="38"/>
      <c r="W95" s="46"/>
      <c r="X95" s="157"/>
      <c r="Y95" s="86"/>
      <c r="Z95" s="86"/>
      <c r="AA95" s="86" t="str">
        <f t="shared" si="3"/>
        <v/>
      </c>
      <c r="AB95" s="133"/>
      <c r="AC95" s="133"/>
      <c r="AD95" s="133"/>
      <c r="AE95" s="133"/>
      <c r="AF95" s="39" t="str">
        <f>IFERROR(IF(AND(X94="Probabilidad",X95="Probabilidad"),(AF94-(+AF94*AA95)),IF(X95="Probabilidad",(Q94-(+Q94*AA95)),IF(X95="Impacto",AF94,""))),"")</f>
        <v/>
      </c>
      <c r="AG95" s="242"/>
      <c r="AH95" s="85"/>
      <c r="AI95" s="236"/>
      <c r="AJ95" s="85" t="str">
        <f>IFERROR(IF(AND(X94="Impacto",AA95="Impacto"),(AJ94-(+AJ94*AA95)),IF(X95="Impacto",(T94-(+T94*AA95)),IF(X95="Probabilidad",AJ94,""))),"")</f>
        <v/>
      </c>
      <c r="AK95" s="242"/>
      <c r="AL95" s="85"/>
      <c r="AM95" s="236"/>
      <c r="AN95" s="236"/>
      <c r="AO95" s="236"/>
      <c r="AP95" s="86"/>
      <c r="AQ95" s="86"/>
      <c r="AR95" s="45"/>
      <c r="AS95" s="86"/>
      <c r="AT95" s="86"/>
      <c r="AU95" s="86"/>
      <c r="AV95" s="237"/>
      <c r="AW95" s="237"/>
      <c r="AX95" s="204"/>
      <c r="AY95" s="204"/>
      <c r="AZ95" s="268"/>
      <c r="BA95" s="198"/>
      <c r="BB95" s="198"/>
      <c r="BC95" s="198"/>
      <c r="BD95" s="196"/>
      <c r="BE95" s="196"/>
      <c r="BF95" s="196"/>
      <c r="BG95" s="196"/>
      <c r="BH95" s="196"/>
      <c r="BI95" s="196"/>
      <c r="BJ95" s="196"/>
      <c r="BK95" s="196"/>
      <c r="BL95" s="196"/>
      <c r="BM95" s="196"/>
      <c r="BN95" s="196"/>
      <c r="BO95" s="196"/>
      <c r="BP95" s="196"/>
      <c r="BQ95" s="196"/>
      <c r="BR95" s="196"/>
      <c r="BS95" s="196"/>
      <c r="BT95" s="196"/>
      <c r="BU95" s="196"/>
      <c r="BV95" s="196"/>
      <c r="BW95" s="196"/>
      <c r="BX95" s="196"/>
      <c r="BY95" s="196"/>
      <c r="BZ95" s="196"/>
      <c r="CA95" s="196"/>
      <c r="CB95" s="196"/>
      <c r="CC95" s="196"/>
      <c r="CD95" s="196"/>
      <c r="CE95" s="196"/>
      <c r="CF95" s="196"/>
      <c r="CG95" s="196"/>
      <c r="CH95" s="196"/>
      <c r="CI95" s="196"/>
      <c r="CJ95" s="196"/>
      <c r="CK95" s="196"/>
      <c r="CL95" s="196"/>
      <c r="FX95" s="27"/>
    </row>
    <row r="96" spans="1:184" s="92" customFormat="1" ht="14.25" customHeight="1" x14ac:dyDescent="0.3">
      <c r="A96" s="236"/>
      <c r="B96" s="204"/>
      <c r="C96" s="220"/>
      <c r="D96" s="220"/>
      <c r="E96" s="223"/>
      <c r="F96" s="220"/>
      <c r="G96" s="320"/>
      <c r="H96" s="236"/>
      <c r="I96" s="236"/>
      <c r="J96" s="236"/>
      <c r="K96" s="236"/>
      <c r="L96" s="236"/>
      <c r="M96" s="284"/>
      <c r="N96" s="236"/>
      <c r="O96" s="236"/>
      <c r="P96" s="236"/>
      <c r="Q96" s="236"/>
      <c r="R96" s="236"/>
      <c r="S96" s="236"/>
      <c r="T96" s="234"/>
      <c r="U96" s="236"/>
      <c r="V96" s="38"/>
      <c r="W96" s="47"/>
      <c r="X96" s="157"/>
      <c r="Y96" s="86"/>
      <c r="Z96" s="86"/>
      <c r="AA96" s="86" t="str">
        <f t="shared" si="3"/>
        <v/>
      </c>
      <c r="AB96" s="133"/>
      <c r="AC96" s="133"/>
      <c r="AD96" s="133"/>
      <c r="AE96" s="133"/>
      <c r="AF96" s="39" t="str">
        <f>IFERROR(IF(AND(X95="Probabilidad",X96="Probabilidad"),(AF95-(+AF95*AA96)),IF(X96="Probabilidad",(Q95-(+Q95*AA96)),IF(X96="Impacto",AF95,""))),"")</f>
        <v/>
      </c>
      <c r="AG96" s="242"/>
      <c r="AH96" s="85"/>
      <c r="AI96" s="236"/>
      <c r="AJ96" s="85" t="str">
        <f>IFERROR(IF(AND(X95="Impacto",AA96="Impacto"),(AJ95-(+AJ95*AA96)),IF(X96="Impacto",(T95-(+T95*AA96)),IF(X96="Probabilidad",AJ95,""))),"")</f>
        <v/>
      </c>
      <c r="AK96" s="242"/>
      <c r="AL96" s="85"/>
      <c r="AM96" s="236"/>
      <c r="AN96" s="236"/>
      <c r="AO96" s="236"/>
      <c r="AP96" s="86"/>
      <c r="AQ96" s="86"/>
      <c r="AR96" s="45"/>
      <c r="AS96" s="86"/>
      <c r="AT96" s="86"/>
      <c r="AU96" s="86"/>
      <c r="AV96" s="237"/>
      <c r="AW96" s="237"/>
      <c r="AX96" s="204"/>
      <c r="AY96" s="204"/>
      <c r="AZ96" s="268"/>
      <c r="BA96" s="198"/>
      <c r="BB96" s="198"/>
      <c r="BC96" s="198"/>
      <c r="BD96" s="196"/>
      <c r="BE96" s="196"/>
      <c r="BF96" s="196"/>
      <c r="BG96" s="196"/>
      <c r="BH96" s="196"/>
      <c r="BI96" s="196"/>
      <c r="BJ96" s="196"/>
      <c r="BK96" s="196"/>
      <c r="BL96" s="196"/>
      <c r="BM96" s="196"/>
      <c r="BN96" s="196"/>
      <c r="BO96" s="196"/>
      <c r="BP96" s="196"/>
      <c r="BQ96" s="196"/>
      <c r="BR96" s="196"/>
      <c r="BS96" s="196"/>
      <c r="BT96" s="196"/>
      <c r="BU96" s="196"/>
      <c r="BV96" s="196"/>
      <c r="BW96" s="196"/>
      <c r="BX96" s="196"/>
      <c r="BY96" s="196"/>
      <c r="BZ96" s="196"/>
      <c r="CA96" s="196"/>
      <c r="CB96" s="196"/>
      <c r="CC96" s="196"/>
      <c r="CD96" s="196"/>
      <c r="CE96" s="196"/>
      <c r="CF96" s="196"/>
      <c r="CG96" s="196"/>
      <c r="CH96" s="196"/>
      <c r="CI96" s="196"/>
      <c r="CJ96" s="196"/>
      <c r="CK96" s="196"/>
      <c r="CL96" s="196"/>
      <c r="FX96" s="27"/>
    </row>
    <row r="97" spans="1:192" s="92" customFormat="1" ht="14.25" customHeight="1" x14ac:dyDescent="0.3">
      <c r="A97" s="236"/>
      <c r="B97" s="204"/>
      <c r="C97" s="220"/>
      <c r="D97" s="220"/>
      <c r="E97" s="223"/>
      <c r="F97" s="220"/>
      <c r="G97" s="320"/>
      <c r="H97" s="236"/>
      <c r="I97" s="236"/>
      <c r="J97" s="236"/>
      <c r="K97" s="236"/>
      <c r="L97" s="236"/>
      <c r="M97" s="284"/>
      <c r="N97" s="236"/>
      <c r="O97" s="236"/>
      <c r="P97" s="236"/>
      <c r="Q97" s="236"/>
      <c r="R97" s="236"/>
      <c r="S97" s="236"/>
      <c r="T97" s="234"/>
      <c r="U97" s="236"/>
      <c r="V97" s="38"/>
      <c r="W97" s="47"/>
      <c r="X97" s="157"/>
      <c r="Y97" s="86"/>
      <c r="Z97" s="86"/>
      <c r="AA97" s="86" t="str">
        <f t="shared" si="3"/>
        <v/>
      </c>
      <c r="AB97" s="133"/>
      <c r="AC97" s="133"/>
      <c r="AD97" s="133"/>
      <c r="AE97" s="133"/>
      <c r="AF97" s="39" t="str">
        <f>IFERROR(IF(AND(X96="Probabilidad",X97="Probabilidad"),(AF96-(+AF96*AA97)),IF(X97="Probabilidad",(Q96-(+Q96*AA97)),IF(X97="Impacto",AF96,""))),"")</f>
        <v/>
      </c>
      <c r="AG97" s="242"/>
      <c r="AH97" s="85"/>
      <c r="AI97" s="236"/>
      <c r="AJ97" s="85" t="str">
        <f>IFERROR(IF(AND(X96="Impacto",AA97="Impacto"),(AJ96-(+AJ96*AA97)),IF(X97="Impacto",(T96-(+T96*AA97)),IF(X97="Probabilidad",AJ96,""))),"")</f>
        <v/>
      </c>
      <c r="AK97" s="242"/>
      <c r="AL97" s="85"/>
      <c r="AM97" s="236"/>
      <c r="AN97" s="236"/>
      <c r="AO97" s="236"/>
      <c r="AP97" s="86"/>
      <c r="AQ97" s="86"/>
      <c r="AR97" s="45"/>
      <c r="AS97" s="86"/>
      <c r="AT97" s="86"/>
      <c r="AU97" s="86"/>
      <c r="AV97" s="237"/>
      <c r="AW97" s="237"/>
      <c r="AX97" s="204"/>
      <c r="AY97" s="204"/>
      <c r="AZ97" s="268"/>
      <c r="BA97" s="198"/>
      <c r="BB97" s="198"/>
      <c r="BC97" s="198"/>
      <c r="BD97" s="196"/>
      <c r="BE97" s="196"/>
      <c r="BF97" s="196"/>
      <c r="BG97" s="196"/>
      <c r="BH97" s="196"/>
      <c r="BI97" s="196"/>
      <c r="BJ97" s="196"/>
      <c r="BK97" s="196"/>
      <c r="BL97" s="196"/>
      <c r="BM97" s="196"/>
      <c r="BN97" s="196"/>
      <c r="BO97" s="196"/>
      <c r="BP97" s="196"/>
      <c r="BQ97" s="196"/>
      <c r="BR97" s="196"/>
      <c r="BS97" s="196"/>
      <c r="BT97" s="196"/>
      <c r="BU97" s="196"/>
      <c r="BV97" s="196"/>
      <c r="BW97" s="196"/>
      <c r="BX97" s="196"/>
      <c r="BY97" s="196"/>
      <c r="BZ97" s="196"/>
      <c r="CA97" s="196"/>
      <c r="CB97" s="196"/>
      <c r="CC97" s="196"/>
      <c r="CD97" s="196"/>
      <c r="CE97" s="196"/>
      <c r="CF97" s="196"/>
      <c r="CG97" s="196"/>
      <c r="CH97" s="196"/>
      <c r="CI97" s="196"/>
      <c r="CJ97" s="196"/>
      <c r="CK97" s="196"/>
      <c r="CL97" s="196"/>
      <c r="FX97" s="27"/>
    </row>
    <row r="98" spans="1:192" s="92" customFormat="1" ht="14.25" customHeight="1" x14ac:dyDescent="0.25">
      <c r="A98" s="236"/>
      <c r="B98" s="205"/>
      <c r="C98" s="221"/>
      <c r="D98" s="221"/>
      <c r="E98" s="224"/>
      <c r="F98" s="221"/>
      <c r="G98" s="320"/>
      <c r="H98" s="236"/>
      <c r="I98" s="236"/>
      <c r="J98" s="236"/>
      <c r="K98" s="236"/>
      <c r="L98" s="236"/>
      <c r="M98" s="284"/>
      <c r="N98" s="236"/>
      <c r="O98" s="236"/>
      <c r="P98" s="236"/>
      <c r="Q98" s="236"/>
      <c r="R98" s="236"/>
      <c r="S98" s="236"/>
      <c r="T98" s="234"/>
      <c r="U98" s="236"/>
      <c r="V98" s="38"/>
      <c r="W98" s="47"/>
      <c r="X98" s="157"/>
      <c r="Y98" s="86"/>
      <c r="Z98" s="86"/>
      <c r="AA98" s="86" t="str">
        <f t="shared" si="3"/>
        <v/>
      </c>
      <c r="AB98" s="133"/>
      <c r="AC98" s="133"/>
      <c r="AD98" s="133"/>
      <c r="AE98" s="133"/>
      <c r="AF98" s="39" t="str">
        <f>IFERROR(IF(AND(X97="Probabilidad",X98="Probabilidad"),(AF97-(+AF97*AA98)),IF(X98="Probabilidad",(Q97-(+Q97*AA98)),IF(X98="Impacto",AF97,""))),"")</f>
        <v/>
      </c>
      <c r="AG98" s="242"/>
      <c r="AH98" s="85"/>
      <c r="AI98" s="236"/>
      <c r="AJ98" s="85" t="str">
        <f>IFERROR(IF(AND(X97="Impacto",AA98="Impacto"),(AJ97-(+AJ97*AA98)),IF(X98="Impacto",(T97-(+T97*AA98)),IF(X98="Probabilidad",AJ97,""))),"")</f>
        <v/>
      </c>
      <c r="AK98" s="242"/>
      <c r="AL98" s="85"/>
      <c r="AM98" s="236"/>
      <c r="AN98" s="236"/>
      <c r="AO98" s="236"/>
      <c r="AP98" s="86"/>
      <c r="AQ98" s="86"/>
      <c r="AR98" s="45"/>
      <c r="AS98" s="86"/>
      <c r="AT98" s="86"/>
      <c r="AU98" s="86"/>
      <c r="AV98" s="237"/>
      <c r="AW98" s="237"/>
      <c r="AX98" s="205"/>
      <c r="AY98" s="205"/>
      <c r="AZ98" s="268"/>
      <c r="BA98" s="198"/>
      <c r="BB98" s="198"/>
      <c r="BC98" s="198"/>
      <c r="BD98" s="196"/>
      <c r="BE98" s="196"/>
      <c r="BF98" s="196"/>
      <c r="BG98" s="196"/>
      <c r="BH98" s="196"/>
      <c r="BI98" s="196"/>
      <c r="BJ98" s="196"/>
      <c r="BK98" s="196"/>
      <c r="BL98" s="196"/>
      <c r="BM98" s="196"/>
      <c r="BN98" s="196"/>
      <c r="BO98" s="196"/>
      <c r="BP98" s="196"/>
      <c r="BQ98" s="196"/>
      <c r="BR98" s="196"/>
      <c r="BS98" s="196"/>
      <c r="BT98" s="196"/>
      <c r="BU98" s="196"/>
      <c r="BV98" s="196"/>
      <c r="BW98" s="196"/>
      <c r="BX98" s="196"/>
      <c r="BY98" s="196"/>
      <c r="BZ98" s="196"/>
      <c r="CA98" s="196"/>
      <c r="CB98" s="196"/>
      <c r="CC98" s="196"/>
      <c r="CD98" s="196"/>
      <c r="CE98" s="196"/>
      <c r="CF98" s="196"/>
      <c r="CG98" s="196"/>
      <c r="CH98" s="196"/>
      <c r="CI98" s="196"/>
      <c r="CJ98" s="196"/>
      <c r="CK98" s="196"/>
      <c r="CL98" s="196"/>
      <c r="FX98" s="28"/>
      <c r="FY98" s="26"/>
      <c r="FZ98" s="26"/>
      <c r="GB98" s="26"/>
      <c r="GC98" s="26"/>
      <c r="GD98" s="26"/>
      <c r="GE98" s="26"/>
      <c r="GF98" s="26"/>
      <c r="GG98" s="26"/>
      <c r="GH98" s="26"/>
      <c r="GI98" s="26"/>
      <c r="GJ98" s="26"/>
    </row>
    <row r="99" spans="1:192" s="121" customFormat="1" ht="14.25" customHeight="1" x14ac:dyDescent="0.3">
      <c r="A99" s="236">
        <v>16</v>
      </c>
      <c r="B99" s="203" t="s">
        <v>229</v>
      </c>
      <c r="C99" s="219" t="s">
        <v>841</v>
      </c>
      <c r="D99" s="219" t="s">
        <v>814</v>
      </c>
      <c r="E99" s="222" t="str">
        <f>IFERROR(VLOOKUP(C99,Tabla4[#All],2,0),"")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99" s="219" t="s">
        <v>250</v>
      </c>
      <c r="G99" s="238" t="s">
        <v>32</v>
      </c>
      <c r="H99" s="236" t="s">
        <v>71</v>
      </c>
      <c r="I99" s="236" t="s">
        <v>247</v>
      </c>
      <c r="J99" s="236" t="s">
        <v>248</v>
      </c>
      <c r="K99" s="238" t="s">
        <v>249</v>
      </c>
      <c r="L99" s="236" t="s">
        <v>944</v>
      </c>
      <c r="M99" s="236" t="s">
        <v>32</v>
      </c>
      <c r="N99" s="236" t="s">
        <v>106</v>
      </c>
      <c r="O99" s="236">
        <v>12</v>
      </c>
      <c r="P99" s="236" t="str">
        <f>IF(AND(O99&lt;=2),"Muy Baja",IF(AND(O99&gt;=3,O99&lt;=23),"Baja",IF(AND(O99&gt;=24,O99&lt;=499),"Media",IF(AND(O99&gt;=500,O99&lt;=4999),"Alta",IF(AND(O99&gt;=5000),"Muy Alta",FALSE)))))</f>
        <v>Baja</v>
      </c>
      <c r="Q99" s="236" t="str">
        <f>IF(AND(O99&lt;=2),"20%",IF(AND(O99&gt;=3,O99&lt;=23),"40%",IF(AND(O99&gt;=24,O99&lt;=499),"60%",IF(AND(O99&gt;=500,O99&lt;=4999),"80%",IF(AND(O99&gt;=5000),"100%",FALSE)))))</f>
        <v>40%</v>
      </c>
      <c r="R99" s="284" t="s">
        <v>43</v>
      </c>
      <c r="S99" s="236" t="str">
        <f>IF(AND(R99=$GB$4),"Leve",IF(AND(R99=$GB$5),"Menor",IF(AND(R99=$GB$6),"Moderado",IF(AND(R99=$GB$7),"mayor",IF(AND(R99=$GB$8),"Catastrófico",IF(AND(R99=$GB$10),"Leve",IF(AND(R99=$GB$11),"Menor",IF(AND(R99=$GB$12),"Moderado",IF(AND(R99=$GB$13),"Mayor",IF(AND(R99=$GB$14),"Catastrófico",FALSE))))))))))</f>
        <v>mayor</v>
      </c>
      <c r="T99" s="234" t="str">
        <f>IF(AND(S99="Leve"),"20%",IF(AND(S99="Menor"),"40%",IF(AND(S99="Moderado"),"60%",IF(AND(S99="Mayor"),"80%",IF(AND(S99="Catastrófico"),"100%","")))))</f>
        <v>80%</v>
      </c>
      <c r="U99" s="236" t="str">
        <f>IF(AND(Q99&lt;="40%",T99="20%"),"Bajo",IF(AND(Q99="60%",T99="20%"),"Moderado",IF(AND(Q99="80%",T99="20%"),"Moderado",IF(AND(Q99="100%",T99="20%"),"Alto",IF(AND(Q99="20%",T99="40%"),"Bajo",IF(AND(Q99="40%",T99="40%"),"Moderado",IF(AND(Q99="60%",T99="40%"),"Moderado",IF(AND(Q99="80%",T99="40%"),"Moderado",IF(AND(Q99="100%",T99="40%"),"Alto",IF(AND(Q99="20%",T99="60%"),"Moderado",IF(AND(Q99="40%",T99="60%"),"Moderado",IF(AND(Q99="60%",T99="60%"),"Moderado",IF(AND(Q99="80%",T99="60%"),"Alto",IF(AND(Q99="100%",T99="60%"),"Alto",IF(AND(Q99="20%",T99="80%"),"Alto",IF(AND(Q99="40%",T99="80%"),"Alto",IF(AND(Q99="60%",T99="80%"),"Alto",IF(AND(Q99="80%",T99="80%"),"Alto",IF(AND(Q99="100%",T99="80%"),"Alto",IF(AND(Q99="20%",T99="100%"),"Extremo",IF(AND(Q99="40%",T99="100%"),"Extremo",IF(AND(Q99="60%",T99="100%"),"Extremo",IF(AND(Q99="80%",T99="100%"),"Moderado",IF(AND(Q99="100%",T99="100%"),"Extremo",""""))))))))))))))))))))))))</f>
        <v>Alto</v>
      </c>
      <c r="V99" s="38">
        <v>1</v>
      </c>
      <c r="W99" s="46" t="s">
        <v>943</v>
      </c>
      <c r="X99" s="157" t="s">
        <v>54</v>
      </c>
      <c r="Y99" s="86" t="s">
        <v>51</v>
      </c>
      <c r="Z99" s="86" t="s">
        <v>57</v>
      </c>
      <c r="AA99" s="86" t="str">
        <f t="shared" si="3"/>
        <v>40%</v>
      </c>
      <c r="AB99" s="133" t="s">
        <v>783</v>
      </c>
      <c r="AC99" s="133" t="s">
        <v>852</v>
      </c>
      <c r="AD99" s="133" t="s">
        <v>796</v>
      </c>
      <c r="AE99" s="133" t="s">
        <v>785</v>
      </c>
      <c r="AF99" s="39">
        <f>IFERROR(IF(X99="Probabilidad",(Q99-(+Q99*AA99)),IF(X99="Impacto",Q99,"")),"")</f>
        <v>0.24</v>
      </c>
      <c r="AG99" s="242">
        <f>LOOKUP(2,1/(AF99:AF104&lt;&gt;""),AF99:AF104)</f>
        <v>0.14399999999999999</v>
      </c>
      <c r="AH99" s="85"/>
      <c r="AI99" s="236" t="str">
        <f>IF(AND(AG99&lt;=20%),"Muy Baja",IF(AND(AG99&gt;=21%,AG99&lt;=40%),"Baja",IF(AND(AG99&gt;=41%,AG99&lt;=60%),"Media",IF(AND(AG99&gt;=61%,AG99&lt;=80%),"Alta",IF(AND(AG99&gt;=81%,AG99&gt;=100%),"Muy Alta",FALSE)))))</f>
        <v>Muy Baja</v>
      </c>
      <c r="AJ99" s="85" t="str">
        <f>IFERROR(IF(X99="Impacto",(T99-(+T99*AA99)),IF(X99="Probabilidad",T99,"")),"")</f>
        <v>80%</v>
      </c>
      <c r="AK99" s="242" t="str">
        <f>LOOKUP(2,1/(AJ99:AJ104&lt;&gt;""),AJ99:AJ104)</f>
        <v>80%</v>
      </c>
      <c r="AL99" s="85"/>
      <c r="AM99" s="236" t="str">
        <f>IF(AND(AK99&lt;=20%),"Leve",IF(AND(AK99&gt;=21%,AK99&lt;=40%),"Menor",IF(AND(AK99&gt;=41%,AK99&lt;=60%),"Moderado",IF(AND(AK99&gt;=61%,AK99&lt;=80%),"Mayor",IF(AND(AK99&gt;=81%,AK99&gt;=100%),"Catastrófico",FALSE)))))</f>
        <v>Catastrófico</v>
      </c>
      <c r="AN99" s="236" t="str">
        <f>IF(OR(AND(AI99="Media",AM99="Leve"),AND(AI99="Alta",AM99="Leve"),AND(AI99="Alta",AM99="Menor"),AND(AI99="Media",AM99="Menor"),AND(AI99="Baja",AM99="Menor"),AND(AI99="Media",AM99="Moderado"),AND(AI99="Baja",AM99="Moderado"),AND(AI99="Muy Baja",AM99="Moderado")),"Moderado",IF(OR(AND(AI99="Baja",AM99="Leve"),AND(AI99="Muy Baja",AM99="Leve"),AND(AI99="Muy Baja",AM99="Menor")),"Bajo",IF(OR(AND(AI99="Muy Alta",AM99="Leve"),AND(AI99="Muy Alta",AM99="Menor"),AND(AI99="Muy Alta",AM99="Moderado"),AND(AI99="Alta",AM99="Moderado"),AND(AI99="Muy Alta",AM99="Mayor"),AND(AI99="Alta",AM99="Mayor"),AND(AI99="Media",AM99="Mayor"),AND(AI99="Baja",AM99="Mayor"),AND(AI99="Muy Baja",AM99="Mayor")),"Alto",IF(OR(AND(AI99="Alta",AM99="Catastrófico"),AND(AI99="Muy Alta",AM99="Catastrófico"),AND(AI99="Media",AM99="Catastrófico"),AND(AI99="Baja",AM99="Catastrófico"),AND(AI99="Muy Baja",AM99="Catastrófico")),"Extremo",IF(AM99="Catastrófico","Extremo")))))</f>
        <v>Extremo</v>
      </c>
      <c r="AO99" s="236" t="s">
        <v>64</v>
      </c>
      <c r="AP99" s="86"/>
      <c r="AQ99" s="86"/>
      <c r="AR99" s="86"/>
      <c r="AS99" s="86"/>
      <c r="AT99" s="86"/>
      <c r="AU99" s="86"/>
      <c r="AV99" s="237" t="s">
        <v>251</v>
      </c>
      <c r="AW99" s="237" t="s">
        <v>159</v>
      </c>
      <c r="AX99" s="123"/>
      <c r="AY99" s="123"/>
      <c r="BA99" s="198"/>
      <c r="BB99" s="198"/>
      <c r="BC99" s="198"/>
      <c r="BD99" s="196"/>
      <c r="BE99" s="196"/>
      <c r="BF99" s="196"/>
      <c r="BG99" s="196"/>
      <c r="BH99" s="196"/>
      <c r="BI99" s="196"/>
      <c r="BJ99" s="196"/>
      <c r="BK99" s="196"/>
      <c r="BL99" s="196"/>
      <c r="BM99" s="196"/>
      <c r="BN99" s="196"/>
      <c r="BO99" s="196"/>
      <c r="BP99" s="196"/>
      <c r="BQ99" s="196"/>
      <c r="BR99" s="196"/>
      <c r="BS99" s="196"/>
      <c r="BT99" s="196"/>
      <c r="BU99" s="196"/>
      <c r="BV99" s="196"/>
      <c r="BW99" s="196"/>
      <c r="BX99" s="196"/>
      <c r="BY99" s="196"/>
      <c r="BZ99" s="196"/>
      <c r="CA99" s="196"/>
      <c r="CB99" s="196"/>
      <c r="CC99" s="196"/>
      <c r="CD99" s="196"/>
      <c r="CE99" s="196"/>
      <c r="CF99" s="196"/>
      <c r="CG99" s="196"/>
      <c r="CH99" s="196"/>
      <c r="CI99" s="196"/>
      <c r="CJ99" s="196"/>
      <c r="CK99" s="196"/>
      <c r="CL99" s="196"/>
      <c r="FT99" s="27"/>
      <c r="FX99" s="36"/>
    </row>
    <row r="100" spans="1:192" s="121" customFormat="1" ht="14.25" customHeight="1" x14ac:dyDescent="0.3">
      <c r="A100" s="236"/>
      <c r="B100" s="204"/>
      <c r="C100" s="220"/>
      <c r="D100" s="220"/>
      <c r="E100" s="223"/>
      <c r="F100" s="220"/>
      <c r="G100" s="238"/>
      <c r="H100" s="236"/>
      <c r="I100" s="236"/>
      <c r="J100" s="236"/>
      <c r="K100" s="238"/>
      <c r="L100" s="236"/>
      <c r="M100" s="236"/>
      <c r="N100" s="236"/>
      <c r="O100" s="236"/>
      <c r="P100" s="236"/>
      <c r="Q100" s="236"/>
      <c r="R100" s="284"/>
      <c r="S100" s="236"/>
      <c r="T100" s="234"/>
      <c r="U100" s="236"/>
      <c r="V100" s="38">
        <v>2</v>
      </c>
      <c r="W100" s="46" t="s">
        <v>945</v>
      </c>
      <c r="X100" s="157" t="s">
        <v>54</v>
      </c>
      <c r="Y100" s="86" t="s">
        <v>51</v>
      </c>
      <c r="Z100" s="86" t="s">
        <v>57</v>
      </c>
      <c r="AA100" s="86" t="str">
        <f t="shared" si="3"/>
        <v>40%</v>
      </c>
      <c r="AB100" s="133" t="s">
        <v>783</v>
      </c>
      <c r="AC100" s="133" t="s">
        <v>793</v>
      </c>
      <c r="AD100" s="133" t="s">
        <v>796</v>
      </c>
      <c r="AE100" s="133" t="s">
        <v>785</v>
      </c>
      <c r="AF100" s="39">
        <f>IFERROR(IF(AND(X99="Probabilidad",X100="Probabilidad"),(AF99-(+AF99*AA100)),IF(X100="Probabilidad",(Q99-(+Q99*AA100)),IF(X100="Impacto",AF99,""))),"")</f>
        <v>0.14399999999999999</v>
      </c>
      <c r="AG100" s="242"/>
      <c r="AH100" s="85"/>
      <c r="AI100" s="236"/>
      <c r="AJ100" s="85" t="str">
        <f>IFERROR(IF(AND(X99="Impacto",AA100="Impacto"),(AJ99-(+AJ99*AA100)),IF(X100="Impacto",(T99-(+T99*AA100)),IF(X100="Probabilidad",AJ99,""))),"")</f>
        <v>80%</v>
      </c>
      <c r="AK100" s="242"/>
      <c r="AL100" s="85"/>
      <c r="AM100" s="236"/>
      <c r="AN100" s="236"/>
      <c r="AO100" s="236"/>
      <c r="AP100" s="86"/>
      <c r="AQ100" s="86"/>
      <c r="AR100" s="86"/>
      <c r="AS100" s="86"/>
      <c r="AT100" s="86"/>
      <c r="AU100" s="86"/>
      <c r="AV100" s="237"/>
      <c r="AW100" s="237"/>
      <c r="AX100" s="124"/>
      <c r="AY100" s="124"/>
      <c r="BA100" s="198"/>
      <c r="BB100" s="198"/>
      <c r="BC100" s="198"/>
      <c r="BD100" s="196"/>
      <c r="BE100" s="196"/>
      <c r="BF100" s="196"/>
      <c r="BG100" s="196"/>
      <c r="BH100" s="196"/>
      <c r="BI100" s="196"/>
      <c r="BJ100" s="196"/>
      <c r="BK100" s="196"/>
      <c r="BL100" s="196"/>
      <c r="BM100" s="196"/>
      <c r="BN100" s="196"/>
      <c r="BO100" s="196"/>
      <c r="BP100" s="196"/>
      <c r="BQ100" s="196"/>
      <c r="BR100" s="196"/>
      <c r="BS100" s="196"/>
      <c r="BT100" s="196"/>
      <c r="BU100" s="196"/>
      <c r="BV100" s="196"/>
      <c r="BW100" s="196"/>
      <c r="BX100" s="196"/>
      <c r="BY100" s="196"/>
      <c r="BZ100" s="196"/>
      <c r="CA100" s="196"/>
      <c r="CB100" s="196"/>
      <c r="CC100" s="196"/>
      <c r="CD100" s="196"/>
      <c r="CE100" s="196"/>
      <c r="CF100" s="196"/>
      <c r="CG100" s="196"/>
      <c r="CH100" s="196"/>
      <c r="CI100" s="196"/>
      <c r="CJ100" s="196"/>
      <c r="CK100" s="196"/>
      <c r="CL100" s="196"/>
      <c r="FT100" s="27"/>
    </row>
    <row r="101" spans="1:192" s="121" customFormat="1" ht="14.25" customHeight="1" x14ac:dyDescent="0.3">
      <c r="A101" s="236"/>
      <c r="B101" s="204"/>
      <c r="C101" s="220"/>
      <c r="D101" s="220"/>
      <c r="E101" s="223"/>
      <c r="F101" s="220"/>
      <c r="G101" s="238"/>
      <c r="H101" s="236"/>
      <c r="I101" s="236"/>
      <c r="J101" s="236"/>
      <c r="K101" s="238"/>
      <c r="L101" s="236"/>
      <c r="M101" s="236"/>
      <c r="N101" s="236"/>
      <c r="O101" s="236"/>
      <c r="P101" s="236"/>
      <c r="Q101" s="236"/>
      <c r="R101" s="284"/>
      <c r="S101" s="236"/>
      <c r="T101" s="234"/>
      <c r="U101" s="236"/>
      <c r="V101" s="38"/>
      <c r="W101" s="86"/>
      <c r="X101" s="157"/>
      <c r="Y101" s="86"/>
      <c r="Z101" s="86"/>
      <c r="AA101" s="86" t="str">
        <f t="shared" si="3"/>
        <v/>
      </c>
      <c r="AB101" s="133"/>
      <c r="AC101" s="133"/>
      <c r="AD101" s="133"/>
      <c r="AE101" s="133"/>
      <c r="AF101" s="39" t="str">
        <f>IFERROR(IF(AND(X100="Probabilidad",X101="Probabilidad"),(AF100-(+AF100*AA101)),IF(X101="Probabilidad",(Q100-(+Q100*AA101)),IF(X101="Impacto",AF100,""))),"")</f>
        <v/>
      </c>
      <c r="AG101" s="242"/>
      <c r="AH101" s="85"/>
      <c r="AI101" s="236"/>
      <c r="AJ101" s="85" t="str">
        <f>IFERROR(IF(AND(X100="Impacto",AA101="Impacto"),(AJ100-(+AJ100*AA101)),IF(X101="Impacto",(T100-(+T100*AA101)),IF(X101="Probabilidad",AJ100,""))),"")</f>
        <v/>
      </c>
      <c r="AK101" s="242"/>
      <c r="AL101" s="85"/>
      <c r="AM101" s="236"/>
      <c r="AN101" s="236"/>
      <c r="AO101" s="236"/>
      <c r="AP101" s="86"/>
      <c r="AQ101" s="86"/>
      <c r="AR101" s="86"/>
      <c r="AS101" s="86"/>
      <c r="AT101" s="86"/>
      <c r="AU101" s="86"/>
      <c r="AV101" s="237"/>
      <c r="AW101" s="237"/>
      <c r="AX101" s="124"/>
      <c r="AY101" s="124"/>
      <c r="BA101" s="198"/>
      <c r="BB101" s="198"/>
      <c r="BC101" s="198"/>
      <c r="BD101" s="196"/>
      <c r="BE101" s="196"/>
      <c r="BF101" s="196"/>
      <c r="BG101" s="196"/>
      <c r="BH101" s="196"/>
      <c r="BI101" s="196"/>
      <c r="BJ101" s="196"/>
      <c r="BK101" s="196"/>
      <c r="BL101" s="196"/>
      <c r="BM101" s="196"/>
      <c r="BN101" s="196"/>
      <c r="BO101" s="196"/>
      <c r="BP101" s="196"/>
      <c r="BQ101" s="196"/>
      <c r="BR101" s="196"/>
      <c r="BS101" s="196"/>
      <c r="BT101" s="196"/>
      <c r="BU101" s="196"/>
      <c r="BV101" s="196"/>
      <c r="BW101" s="196"/>
      <c r="BX101" s="196"/>
      <c r="BY101" s="196"/>
      <c r="BZ101" s="196"/>
      <c r="CA101" s="196"/>
      <c r="CB101" s="196"/>
      <c r="CC101" s="196"/>
      <c r="CD101" s="196"/>
      <c r="CE101" s="196"/>
      <c r="CF101" s="196"/>
      <c r="CG101" s="196"/>
      <c r="CH101" s="196"/>
      <c r="CI101" s="196"/>
      <c r="CJ101" s="196"/>
      <c r="CK101" s="196"/>
      <c r="CL101" s="196"/>
      <c r="FT101" s="27"/>
    </row>
    <row r="102" spans="1:192" s="121" customFormat="1" ht="14.25" customHeight="1" x14ac:dyDescent="0.3">
      <c r="A102" s="236"/>
      <c r="B102" s="204"/>
      <c r="C102" s="220"/>
      <c r="D102" s="220"/>
      <c r="E102" s="223"/>
      <c r="F102" s="220"/>
      <c r="G102" s="238"/>
      <c r="H102" s="236"/>
      <c r="I102" s="236"/>
      <c r="J102" s="236"/>
      <c r="K102" s="238"/>
      <c r="L102" s="236"/>
      <c r="M102" s="236"/>
      <c r="N102" s="236"/>
      <c r="O102" s="236"/>
      <c r="P102" s="236"/>
      <c r="Q102" s="236"/>
      <c r="R102" s="284"/>
      <c r="S102" s="236"/>
      <c r="T102" s="234"/>
      <c r="U102" s="236"/>
      <c r="V102" s="38"/>
      <c r="W102" s="86"/>
      <c r="X102" s="157"/>
      <c r="Y102" s="86"/>
      <c r="Z102" s="86"/>
      <c r="AA102" s="86" t="str">
        <f t="shared" si="3"/>
        <v/>
      </c>
      <c r="AB102" s="133"/>
      <c r="AC102" s="133"/>
      <c r="AD102" s="133"/>
      <c r="AE102" s="133"/>
      <c r="AF102" s="39" t="str">
        <f>IFERROR(IF(AND(X101="Probabilidad",X102="Probabilidad"),(AF101-(+AF101*AA102)),IF(X102="Probabilidad",(Q101-(+Q101*AA102)),IF(X102="Impacto",AF101,""))),"")</f>
        <v/>
      </c>
      <c r="AG102" s="242"/>
      <c r="AH102" s="85"/>
      <c r="AI102" s="236"/>
      <c r="AJ102" s="85" t="str">
        <f>IFERROR(IF(AND(X101="Impacto",AA102="Impacto"),(AJ101-(+AJ101*AA102)),IF(X102="Impacto",(T101-(+T101*AA102)),IF(X102="Probabilidad",AJ101,""))),"")</f>
        <v/>
      </c>
      <c r="AK102" s="242"/>
      <c r="AL102" s="85"/>
      <c r="AM102" s="236"/>
      <c r="AN102" s="236"/>
      <c r="AO102" s="236"/>
      <c r="AP102" s="86"/>
      <c r="AQ102" s="86"/>
      <c r="AR102" s="86"/>
      <c r="AS102" s="86"/>
      <c r="AT102" s="86"/>
      <c r="AU102" s="86"/>
      <c r="AV102" s="237"/>
      <c r="AW102" s="237"/>
      <c r="AX102" s="124"/>
      <c r="AY102" s="124"/>
      <c r="BA102" s="198"/>
      <c r="BB102" s="198"/>
      <c r="BC102" s="198"/>
      <c r="BD102" s="196"/>
      <c r="BE102" s="196"/>
      <c r="BF102" s="196"/>
      <c r="BG102" s="196"/>
      <c r="BH102" s="196"/>
      <c r="BI102" s="196"/>
      <c r="BJ102" s="196"/>
      <c r="BK102" s="196"/>
      <c r="BL102" s="196"/>
      <c r="BM102" s="196"/>
      <c r="BN102" s="196"/>
      <c r="BO102" s="196"/>
      <c r="BP102" s="196"/>
      <c r="BQ102" s="196"/>
      <c r="BR102" s="196"/>
      <c r="BS102" s="196"/>
      <c r="BT102" s="196"/>
      <c r="BU102" s="196"/>
      <c r="BV102" s="196"/>
      <c r="BW102" s="196"/>
      <c r="BX102" s="196"/>
      <c r="BY102" s="196"/>
      <c r="BZ102" s="196"/>
      <c r="CA102" s="196"/>
      <c r="CB102" s="196"/>
      <c r="CC102" s="196"/>
      <c r="CD102" s="196"/>
      <c r="CE102" s="196"/>
      <c r="CF102" s="196"/>
      <c r="CG102" s="196"/>
      <c r="CH102" s="196"/>
      <c r="CI102" s="196"/>
      <c r="CJ102" s="196"/>
      <c r="CK102" s="196"/>
      <c r="CL102" s="196"/>
      <c r="FT102" s="27"/>
    </row>
    <row r="103" spans="1:192" s="121" customFormat="1" ht="14.25" customHeight="1" x14ac:dyDescent="0.3">
      <c r="A103" s="236"/>
      <c r="B103" s="204"/>
      <c r="C103" s="220"/>
      <c r="D103" s="220"/>
      <c r="E103" s="223"/>
      <c r="F103" s="220"/>
      <c r="G103" s="238"/>
      <c r="H103" s="236"/>
      <c r="I103" s="236"/>
      <c r="J103" s="236"/>
      <c r="K103" s="238"/>
      <c r="L103" s="236"/>
      <c r="M103" s="236"/>
      <c r="N103" s="236"/>
      <c r="O103" s="236"/>
      <c r="P103" s="236"/>
      <c r="Q103" s="236"/>
      <c r="R103" s="284"/>
      <c r="S103" s="236"/>
      <c r="T103" s="234"/>
      <c r="U103" s="236"/>
      <c r="V103" s="38"/>
      <c r="W103" s="86"/>
      <c r="X103" s="157"/>
      <c r="Y103" s="86"/>
      <c r="Z103" s="86"/>
      <c r="AA103" s="86" t="str">
        <f t="shared" si="3"/>
        <v/>
      </c>
      <c r="AB103" s="133"/>
      <c r="AC103" s="133"/>
      <c r="AD103" s="133"/>
      <c r="AE103" s="133"/>
      <c r="AF103" s="39" t="str">
        <f>IFERROR(IF(AND(X102="Probabilidad",X103="Probabilidad"),(AF102-(+AF102*AA103)),IF(X103="Probabilidad",(Q102-(+Q102*AA103)),IF(X103="Impacto",AF102,""))),"")</f>
        <v/>
      </c>
      <c r="AG103" s="242"/>
      <c r="AH103" s="85"/>
      <c r="AI103" s="236"/>
      <c r="AJ103" s="85" t="str">
        <f>IFERROR(IF(AND(X102="Impacto",AA103="Impacto"),(AJ102-(+AJ102*AA103)),IF(X103="Impacto",(T102-(+T102*AA103)),IF(X103="Probabilidad",AJ102,""))),"")</f>
        <v/>
      </c>
      <c r="AK103" s="242"/>
      <c r="AL103" s="85"/>
      <c r="AM103" s="236"/>
      <c r="AN103" s="236"/>
      <c r="AO103" s="236"/>
      <c r="AP103" s="86"/>
      <c r="AQ103" s="86"/>
      <c r="AR103" s="86"/>
      <c r="AS103" s="86"/>
      <c r="AT103" s="86"/>
      <c r="AU103" s="86"/>
      <c r="AV103" s="237"/>
      <c r="AW103" s="237"/>
      <c r="AX103" s="124"/>
      <c r="AY103" s="124"/>
      <c r="BA103" s="198"/>
      <c r="BB103" s="198"/>
      <c r="BC103" s="198"/>
      <c r="BD103" s="196"/>
      <c r="BE103" s="196"/>
      <c r="BF103" s="196"/>
      <c r="BG103" s="196"/>
      <c r="BH103" s="196"/>
      <c r="BI103" s="196"/>
      <c r="BJ103" s="196"/>
      <c r="BK103" s="196"/>
      <c r="BL103" s="196"/>
      <c r="BM103" s="196"/>
      <c r="BN103" s="196"/>
      <c r="BO103" s="196"/>
      <c r="BP103" s="196"/>
      <c r="BQ103" s="196"/>
      <c r="BR103" s="196"/>
      <c r="BS103" s="196"/>
      <c r="BT103" s="196"/>
      <c r="BU103" s="196"/>
      <c r="BV103" s="196"/>
      <c r="BW103" s="196"/>
      <c r="BX103" s="196"/>
      <c r="BY103" s="196"/>
      <c r="BZ103" s="196"/>
      <c r="CA103" s="196"/>
      <c r="CB103" s="196"/>
      <c r="CC103" s="196"/>
      <c r="CD103" s="196"/>
      <c r="CE103" s="196"/>
      <c r="CF103" s="196"/>
      <c r="CG103" s="196"/>
      <c r="CH103" s="196"/>
      <c r="CI103" s="196"/>
      <c r="CJ103" s="196"/>
      <c r="CK103" s="196"/>
      <c r="CL103" s="196"/>
      <c r="FT103" s="27"/>
    </row>
    <row r="104" spans="1:192" s="121" customFormat="1" ht="14.25" customHeight="1" x14ac:dyDescent="0.25">
      <c r="A104" s="236"/>
      <c r="B104" s="205"/>
      <c r="C104" s="221"/>
      <c r="D104" s="221"/>
      <c r="E104" s="224"/>
      <c r="F104" s="221"/>
      <c r="G104" s="238"/>
      <c r="H104" s="236"/>
      <c r="I104" s="236"/>
      <c r="J104" s="236"/>
      <c r="K104" s="238"/>
      <c r="L104" s="236"/>
      <c r="M104" s="236"/>
      <c r="N104" s="236"/>
      <c r="O104" s="236"/>
      <c r="P104" s="236"/>
      <c r="Q104" s="236"/>
      <c r="R104" s="284"/>
      <c r="S104" s="236"/>
      <c r="T104" s="234"/>
      <c r="U104" s="236"/>
      <c r="V104" s="38"/>
      <c r="W104" s="86"/>
      <c r="X104" s="157"/>
      <c r="Y104" s="86"/>
      <c r="Z104" s="86"/>
      <c r="AA104" s="86" t="str">
        <f t="shared" si="3"/>
        <v/>
      </c>
      <c r="AB104" s="133"/>
      <c r="AC104" s="133"/>
      <c r="AD104" s="133"/>
      <c r="AE104" s="133"/>
      <c r="AF104" s="39" t="str">
        <f>IFERROR(IF(AND(X103="Probabilidad",X104="Probabilidad"),(AF103-(+AF103*AA104)),IF(X104="Probabilidad",(Q103-(+Q103*AA104)),IF(X104="Impacto",AF103,""))),"")</f>
        <v/>
      </c>
      <c r="AG104" s="242"/>
      <c r="AH104" s="85"/>
      <c r="AI104" s="236"/>
      <c r="AJ104" s="85" t="str">
        <f>IFERROR(IF(AND(X103="Impacto",AA104="Impacto"),(AJ103-(+AJ103*AA104)),IF(X104="Impacto",(T103-(+T103*AA104)),IF(X104="Probabilidad",AJ103,""))),"")</f>
        <v/>
      </c>
      <c r="AK104" s="242"/>
      <c r="AL104" s="85"/>
      <c r="AM104" s="236"/>
      <c r="AN104" s="236"/>
      <c r="AO104" s="236"/>
      <c r="AP104" s="86"/>
      <c r="AQ104" s="86"/>
      <c r="AR104" s="86"/>
      <c r="AS104" s="86"/>
      <c r="AT104" s="86"/>
      <c r="AU104" s="86"/>
      <c r="AV104" s="237"/>
      <c r="AW104" s="237"/>
      <c r="AX104" s="125"/>
      <c r="AY104" s="125"/>
      <c r="BA104" s="198"/>
      <c r="BB104" s="198"/>
      <c r="BC104" s="198"/>
      <c r="BD104" s="196"/>
      <c r="BE104" s="196"/>
      <c r="BF104" s="196"/>
      <c r="BG104" s="196"/>
      <c r="BH104" s="196"/>
      <c r="BI104" s="196"/>
      <c r="BJ104" s="196"/>
      <c r="BK104" s="196"/>
      <c r="BL104" s="196"/>
      <c r="BM104" s="196"/>
      <c r="BN104" s="196"/>
      <c r="BO104" s="196"/>
      <c r="BP104" s="196"/>
      <c r="BQ104" s="196"/>
      <c r="BR104" s="196"/>
      <c r="BS104" s="196"/>
      <c r="BT104" s="196"/>
      <c r="BU104" s="196"/>
      <c r="BV104" s="196"/>
      <c r="BW104" s="196"/>
      <c r="BX104" s="196"/>
      <c r="BY104" s="196"/>
      <c r="BZ104" s="196"/>
      <c r="CA104" s="196"/>
      <c r="CB104" s="196"/>
      <c r="CC104" s="196"/>
      <c r="CD104" s="196"/>
      <c r="CE104" s="196"/>
      <c r="CF104" s="196"/>
      <c r="CG104" s="196"/>
      <c r="CH104" s="196"/>
      <c r="CI104" s="196"/>
      <c r="CJ104" s="196"/>
      <c r="CK104" s="196"/>
      <c r="CL104" s="196"/>
      <c r="FT104" s="28"/>
      <c r="FU104" s="26"/>
      <c r="FV104" s="26"/>
      <c r="FW104" s="26"/>
      <c r="FX104" s="26"/>
      <c r="FY104" s="26"/>
      <c r="FZ104" s="26"/>
      <c r="GA104" s="26"/>
      <c r="GB104" s="26"/>
      <c r="GC104" s="26"/>
      <c r="GD104" s="26"/>
      <c r="GE104" s="26"/>
      <c r="GF104" s="26"/>
    </row>
    <row r="105" spans="1:192" s="92" customFormat="1" ht="13.5" customHeight="1" x14ac:dyDescent="0.3">
      <c r="A105" s="236">
        <v>17</v>
      </c>
      <c r="B105" s="203" t="s">
        <v>229</v>
      </c>
      <c r="C105" s="219" t="s">
        <v>841</v>
      </c>
      <c r="D105" s="219" t="s">
        <v>814</v>
      </c>
      <c r="E105" s="222" t="str">
        <f>IFERROR(VLOOKUP(C105,Tabla4[#All],2,0),"")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05" s="219" t="s">
        <v>250</v>
      </c>
      <c r="G105" s="238" t="s">
        <v>37</v>
      </c>
      <c r="H105" s="236" t="s">
        <v>71</v>
      </c>
      <c r="I105" s="236" t="s">
        <v>391</v>
      </c>
      <c r="J105" s="236" t="s">
        <v>392</v>
      </c>
      <c r="K105" s="235" t="s">
        <v>905</v>
      </c>
      <c r="L105" s="235" t="s">
        <v>950</v>
      </c>
      <c r="M105" s="236" t="s">
        <v>37</v>
      </c>
      <c r="N105" s="237" t="s">
        <v>106</v>
      </c>
      <c r="O105" s="237">
        <v>1</v>
      </c>
      <c r="P105" s="236" t="str">
        <f>IF(AND(O105&lt;=2),"Muy Baja",IF(AND(O105&gt;=3,O105&lt;=23),"Baja",IF(AND(O105&gt;=24,O105&lt;=499),"Media",IF(AND(O105&gt;=500,O105&lt;=4999),"Alta",IF(AND(O105&gt;=5000),"Muy Alta",FALSE)))))</f>
        <v>Muy Baja</v>
      </c>
      <c r="Q105" s="236" t="str">
        <f>IF(AND(O105&lt;=2),"20%",IF(AND(O105&gt;=3,O105&lt;=23),"40%",IF(AND(O105&gt;=24,O105&lt;=499),"60%",IF(AND(O105&gt;=500,O105&lt;=4999),"80%",IF(AND(O105&gt;=5000),"100%",FALSE)))))</f>
        <v>20%</v>
      </c>
      <c r="R105" s="236" t="s">
        <v>42</v>
      </c>
      <c r="S105" s="236" t="str">
        <f>IF(AND(R105=$GB$4),"Leve",IF(AND(R105=$GB$5),"Menor",IF(AND(R105=$GB$6),"Moderado",IF(AND(R105=$GB$7),"mayor",IF(AND(R105=$GB$8),"Catastrófico",IF(AND(R105=$GB$10),"Leve",IF(AND(R105=$GB$11),"Menor",IF(AND(R105=$GB$12),"Moderado",IF(AND(R105=$GB$13),"Mayor",IF(AND(R105=$GB$14),"Catastrófico",FALSE))))))))))</f>
        <v>Moderado</v>
      </c>
      <c r="T105" s="234" t="str">
        <f>IF(AND(S105="Leve"),"20%",IF(AND(S105="Menor"),"40%",IF(AND(S105="Moderado"),"60%",IF(AND(S105="Mayor"),"80%",IF(AND(S105="Catastrófico"),"100%","")))))</f>
        <v>60%</v>
      </c>
      <c r="U105" s="236" t="s">
        <v>146</v>
      </c>
      <c r="V105" s="390">
        <v>1</v>
      </c>
      <c r="W105" s="372" t="s">
        <v>912</v>
      </c>
      <c r="X105" s="157" t="s">
        <v>54</v>
      </c>
      <c r="Y105" s="203" t="s">
        <v>51</v>
      </c>
      <c r="Z105" s="203" t="s">
        <v>57</v>
      </c>
      <c r="AA105" s="203" t="str">
        <f>IF(AND(Y105=$GD$2,Z105=$GE$2),"50%",IF(AND(Y105=$GD$2,Z105=$GE$3),"40%",IF(AND(Y105=$GD$3,Z105=$GE$2),"40%",IF(AND(Y105=$GD$3,Z105=$GE$3),"30%",IF(AND(Y105=$GD$4,Z105=$GE$2),"35%",IF(AND(Y105=$GD$4,Z105=$GE$3),"25%",""))))))</f>
        <v>40%</v>
      </c>
      <c r="AB105" s="219" t="s">
        <v>783</v>
      </c>
      <c r="AC105" s="219" t="s">
        <v>852</v>
      </c>
      <c r="AD105" s="219" t="s">
        <v>796</v>
      </c>
      <c r="AE105" s="219" t="s">
        <v>785</v>
      </c>
      <c r="AF105" s="308">
        <f>IFERROR(IF(X105="Probabilidad",(Q105-(+Q105*AA105)),IF(X105="Impacto",Q105,"")),"")</f>
        <v>0.12</v>
      </c>
      <c r="AG105" s="242">
        <f>LOOKUP(2,1/(AF105:AF116&lt;&gt;""),AF105:AF116)</f>
        <v>0.12</v>
      </c>
      <c r="AH105" s="242">
        <f>AG105*1</f>
        <v>0.12</v>
      </c>
      <c r="AI105" s="236" t="str">
        <f>IF(AND(AH105&lt;=20%),"Muy Baja",IF(AND(AH105&gt;=21%,AH105&lt;=40%),"Baja",IF(AND(AH105&gt;=41%,AH105&lt;=60%),"Media",IF(AND(AH105&gt;=61%,AH105&lt;=80%),"Alta",IF(AND(AH105&gt;=81%,AH105&gt;=100%),"Muy Alta",FALSE)))))</f>
        <v>Muy Baja</v>
      </c>
      <c r="AJ105" s="243" t="str">
        <f>IFERROR(IF(X105="Impacto",(T105-(+T105*AA105)),IF(X105="Probabilidad",T105,"")),"")</f>
        <v>60%</v>
      </c>
      <c r="AK105" s="242" t="str">
        <f>LOOKUP(2,1/(AJ105:AJ116&lt;&gt;""),AJ105:AJ116)</f>
        <v>60%</v>
      </c>
      <c r="AL105" s="242">
        <f>AK105*1</f>
        <v>0.6</v>
      </c>
      <c r="AM105" s="236" t="str">
        <f>CHOOSE((AL105&gt;=0%)+(AL105&gt;=21%)+(AL105&gt;=41%)+(AL105&gt;=61%)+(AL105&gt;=81%),"Leve","Menor","Moderado","Mayor","Catastrófico")</f>
        <v>Moderado</v>
      </c>
      <c r="AN105" s="236" t="s">
        <v>146</v>
      </c>
      <c r="AO105" s="236" t="s">
        <v>67</v>
      </c>
      <c r="AP105" s="122"/>
      <c r="AQ105" s="122"/>
      <c r="AR105" s="45"/>
      <c r="AS105" s="122"/>
      <c r="AT105" s="122"/>
      <c r="AU105" s="122"/>
      <c r="AV105" s="236"/>
      <c r="AW105" s="236" t="s">
        <v>159</v>
      </c>
      <c r="AX105" s="203"/>
      <c r="AY105" s="243"/>
      <c r="AZ105" s="268"/>
      <c r="BA105" s="279"/>
      <c r="BB105" s="198"/>
      <c r="BC105" s="198"/>
      <c r="BD105" s="196"/>
      <c r="BE105" s="196"/>
      <c r="BF105" s="196"/>
      <c r="BG105" s="196"/>
      <c r="BH105" s="196"/>
      <c r="BI105" s="196"/>
      <c r="BJ105" s="196"/>
      <c r="BK105" s="196"/>
      <c r="BL105" s="196"/>
      <c r="BM105" s="196"/>
      <c r="BN105" s="196"/>
      <c r="BO105" s="196"/>
      <c r="BP105" s="196"/>
      <c r="BQ105" s="196"/>
      <c r="BR105" s="196"/>
      <c r="BS105" s="196"/>
      <c r="BT105" s="196"/>
      <c r="BU105" s="196"/>
      <c r="BV105" s="196"/>
      <c r="BW105" s="196"/>
      <c r="BX105" s="196"/>
      <c r="BY105" s="196"/>
      <c r="BZ105" s="196"/>
      <c r="CA105" s="196"/>
      <c r="CB105" s="196"/>
      <c r="CC105" s="196"/>
      <c r="CD105" s="196"/>
      <c r="CE105" s="196"/>
      <c r="CF105" s="196"/>
      <c r="CG105" s="196"/>
      <c r="CH105" s="196"/>
      <c r="CI105" s="196"/>
      <c r="CJ105" s="196"/>
      <c r="CK105" s="196"/>
      <c r="CL105" s="196"/>
      <c r="FX105" s="27"/>
      <c r="GA105" s="92" t="s">
        <v>162</v>
      </c>
      <c r="GB105" s="36" t="s">
        <v>45</v>
      </c>
    </row>
    <row r="106" spans="1:192" s="92" customFormat="1" ht="13.5" customHeight="1" x14ac:dyDescent="0.25">
      <c r="A106" s="236"/>
      <c r="B106" s="204"/>
      <c r="C106" s="220"/>
      <c r="D106" s="220"/>
      <c r="E106" s="223"/>
      <c r="F106" s="220"/>
      <c r="G106" s="238"/>
      <c r="H106" s="236"/>
      <c r="I106" s="236"/>
      <c r="J106" s="236"/>
      <c r="K106" s="235"/>
      <c r="L106" s="235"/>
      <c r="M106" s="236"/>
      <c r="N106" s="237"/>
      <c r="O106" s="237"/>
      <c r="P106" s="236"/>
      <c r="Q106" s="236"/>
      <c r="R106" s="236"/>
      <c r="S106" s="236"/>
      <c r="T106" s="234"/>
      <c r="U106" s="236"/>
      <c r="V106" s="391"/>
      <c r="W106" s="373"/>
      <c r="X106" s="157"/>
      <c r="Y106" s="204"/>
      <c r="Z106" s="204"/>
      <c r="AA106" s="204"/>
      <c r="AB106" s="220"/>
      <c r="AC106" s="220"/>
      <c r="AD106" s="220"/>
      <c r="AE106" s="220"/>
      <c r="AF106" s="310"/>
      <c r="AG106" s="242"/>
      <c r="AH106" s="242"/>
      <c r="AI106" s="236"/>
      <c r="AJ106" s="244"/>
      <c r="AK106" s="242"/>
      <c r="AL106" s="242"/>
      <c r="AM106" s="236"/>
      <c r="AN106" s="236"/>
      <c r="AO106" s="236"/>
      <c r="AP106" s="122"/>
      <c r="AQ106" s="122"/>
      <c r="AR106" s="45"/>
      <c r="AS106" s="122"/>
      <c r="AT106" s="122"/>
      <c r="AU106" s="122"/>
      <c r="AV106" s="236"/>
      <c r="AW106" s="236"/>
      <c r="AX106" s="204"/>
      <c r="AY106" s="244"/>
      <c r="AZ106" s="268"/>
      <c r="BA106" s="279"/>
      <c r="BB106" s="198"/>
      <c r="BC106" s="198"/>
      <c r="BD106" s="196"/>
      <c r="BE106" s="196"/>
      <c r="BF106" s="196"/>
      <c r="BG106" s="196"/>
      <c r="BH106" s="196"/>
      <c r="BI106" s="196"/>
      <c r="BJ106" s="196"/>
      <c r="BK106" s="196"/>
      <c r="BL106" s="196"/>
      <c r="BM106" s="196"/>
      <c r="BN106" s="196"/>
      <c r="BO106" s="196"/>
      <c r="BP106" s="196"/>
      <c r="BQ106" s="196"/>
      <c r="BR106" s="196"/>
      <c r="BS106" s="196"/>
      <c r="BT106" s="196"/>
      <c r="BU106" s="196"/>
      <c r="BV106" s="196"/>
      <c r="BW106" s="196"/>
      <c r="BX106" s="196"/>
      <c r="BY106" s="196"/>
      <c r="BZ106" s="196"/>
      <c r="CA106" s="196"/>
      <c r="CB106" s="196"/>
      <c r="CC106" s="196"/>
      <c r="CD106" s="196"/>
      <c r="CE106" s="196"/>
      <c r="CF106" s="196"/>
      <c r="CG106" s="196"/>
      <c r="CH106" s="196"/>
      <c r="CI106" s="196"/>
      <c r="CJ106" s="196"/>
      <c r="CK106" s="196"/>
      <c r="CL106" s="196"/>
      <c r="FX106" s="27"/>
      <c r="GA106" s="92" t="s">
        <v>37</v>
      </c>
      <c r="GB106" s="26" t="s">
        <v>46</v>
      </c>
    </row>
    <row r="107" spans="1:192" s="92" customFormat="1" ht="13.5" customHeight="1" x14ac:dyDescent="0.25">
      <c r="A107" s="236"/>
      <c r="B107" s="204"/>
      <c r="C107" s="220"/>
      <c r="D107" s="220"/>
      <c r="E107" s="223"/>
      <c r="F107" s="220"/>
      <c r="G107" s="238"/>
      <c r="H107" s="236"/>
      <c r="I107" s="236"/>
      <c r="J107" s="236"/>
      <c r="K107" s="235"/>
      <c r="L107" s="235"/>
      <c r="M107" s="236"/>
      <c r="N107" s="237"/>
      <c r="O107" s="237"/>
      <c r="P107" s="236"/>
      <c r="Q107" s="236"/>
      <c r="R107" s="236"/>
      <c r="S107" s="236"/>
      <c r="T107" s="234"/>
      <c r="U107" s="236"/>
      <c r="V107" s="391"/>
      <c r="W107" s="373"/>
      <c r="X107" s="157"/>
      <c r="Y107" s="204"/>
      <c r="Z107" s="204"/>
      <c r="AA107" s="204"/>
      <c r="AB107" s="220"/>
      <c r="AC107" s="220"/>
      <c r="AD107" s="220"/>
      <c r="AE107" s="220"/>
      <c r="AF107" s="310"/>
      <c r="AG107" s="242"/>
      <c r="AH107" s="242"/>
      <c r="AI107" s="236"/>
      <c r="AJ107" s="244"/>
      <c r="AK107" s="242"/>
      <c r="AL107" s="242"/>
      <c r="AM107" s="236"/>
      <c r="AN107" s="236"/>
      <c r="AO107" s="236"/>
      <c r="AP107" s="122"/>
      <c r="AQ107" s="122"/>
      <c r="AR107" s="45"/>
      <c r="AS107" s="122"/>
      <c r="AT107" s="122"/>
      <c r="AU107" s="122"/>
      <c r="AV107" s="236"/>
      <c r="AW107" s="236"/>
      <c r="AX107" s="204"/>
      <c r="AY107" s="244"/>
      <c r="AZ107" s="268"/>
      <c r="BA107" s="279"/>
      <c r="BB107" s="198"/>
      <c r="BC107" s="198"/>
      <c r="BD107" s="196"/>
      <c r="BE107" s="196"/>
      <c r="BF107" s="196"/>
      <c r="BG107" s="196"/>
      <c r="BH107" s="196"/>
      <c r="BI107" s="196"/>
      <c r="BJ107" s="196"/>
      <c r="BK107" s="196"/>
      <c r="BL107" s="196"/>
      <c r="BM107" s="196"/>
      <c r="BN107" s="196"/>
      <c r="BO107" s="196"/>
      <c r="BP107" s="196"/>
      <c r="BQ107" s="196"/>
      <c r="BR107" s="196"/>
      <c r="BS107" s="196"/>
      <c r="BT107" s="196"/>
      <c r="BU107" s="196"/>
      <c r="BV107" s="196"/>
      <c r="BW107" s="196"/>
      <c r="BX107" s="196"/>
      <c r="BY107" s="196"/>
      <c r="BZ107" s="196"/>
      <c r="CA107" s="196"/>
      <c r="CB107" s="196"/>
      <c r="CC107" s="196"/>
      <c r="CD107" s="196"/>
      <c r="CE107" s="196"/>
      <c r="CF107" s="196"/>
      <c r="CG107" s="196"/>
      <c r="CH107" s="196"/>
      <c r="CI107" s="196"/>
      <c r="CJ107" s="196"/>
      <c r="CK107" s="196"/>
      <c r="CL107" s="196"/>
      <c r="FX107" s="27"/>
      <c r="GB107" s="26" t="s">
        <v>47</v>
      </c>
    </row>
    <row r="108" spans="1:192" s="92" customFormat="1" ht="13.5" customHeight="1" x14ac:dyDescent="0.25">
      <c r="A108" s="236"/>
      <c r="B108" s="204"/>
      <c r="C108" s="220"/>
      <c r="D108" s="220"/>
      <c r="E108" s="223"/>
      <c r="F108" s="220"/>
      <c r="G108" s="238"/>
      <c r="H108" s="236"/>
      <c r="I108" s="236"/>
      <c r="J108" s="236"/>
      <c r="K108" s="235"/>
      <c r="L108" s="235"/>
      <c r="M108" s="236"/>
      <c r="N108" s="237"/>
      <c r="O108" s="237"/>
      <c r="P108" s="236"/>
      <c r="Q108" s="236"/>
      <c r="R108" s="236"/>
      <c r="S108" s="236"/>
      <c r="T108" s="234"/>
      <c r="U108" s="236"/>
      <c r="V108" s="391"/>
      <c r="W108" s="373"/>
      <c r="X108" s="157"/>
      <c r="Y108" s="204"/>
      <c r="Z108" s="204"/>
      <c r="AA108" s="204"/>
      <c r="AB108" s="220"/>
      <c r="AC108" s="220"/>
      <c r="AD108" s="220"/>
      <c r="AE108" s="220"/>
      <c r="AF108" s="310"/>
      <c r="AG108" s="242"/>
      <c r="AH108" s="242"/>
      <c r="AI108" s="236"/>
      <c r="AJ108" s="244"/>
      <c r="AK108" s="242"/>
      <c r="AL108" s="242"/>
      <c r="AM108" s="236"/>
      <c r="AN108" s="236"/>
      <c r="AO108" s="236"/>
      <c r="AP108" s="122"/>
      <c r="AQ108" s="122"/>
      <c r="AR108" s="45"/>
      <c r="AS108" s="122"/>
      <c r="AT108" s="122"/>
      <c r="AU108" s="122"/>
      <c r="AV108" s="236"/>
      <c r="AW108" s="236"/>
      <c r="AX108" s="204"/>
      <c r="AY108" s="244"/>
      <c r="AZ108" s="268"/>
      <c r="BA108" s="279"/>
      <c r="BB108" s="198"/>
      <c r="BC108" s="198"/>
      <c r="BD108" s="196"/>
      <c r="BE108" s="196"/>
      <c r="BF108" s="196"/>
      <c r="BG108" s="196"/>
      <c r="BH108" s="196"/>
      <c r="BI108" s="196"/>
      <c r="BJ108" s="196"/>
      <c r="BK108" s="196"/>
      <c r="BL108" s="196"/>
      <c r="BM108" s="196"/>
      <c r="BN108" s="196"/>
      <c r="BO108" s="196"/>
      <c r="BP108" s="196"/>
      <c r="BQ108" s="196"/>
      <c r="BR108" s="196"/>
      <c r="BS108" s="196"/>
      <c r="BT108" s="196"/>
      <c r="BU108" s="196"/>
      <c r="BV108" s="196"/>
      <c r="BW108" s="196"/>
      <c r="BX108" s="196"/>
      <c r="BY108" s="196"/>
      <c r="BZ108" s="196"/>
      <c r="CA108" s="196"/>
      <c r="CB108" s="196"/>
      <c r="CC108" s="196"/>
      <c r="CD108" s="196"/>
      <c r="CE108" s="196"/>
      <c r="CF108" s="196"/>
      <c r="CG108" s="196"/>
      <c r="CH108" s="196"/>
      <c r="CI108" s="196"/>
      <c r="CJ108" s="196"/>
      <c r="CK108" s="196"/>
      <c r="CL108" s="196"/>
      <c r="FX108" s="27"/>
      <c r="GB108" s="26" t="s">
        <v>48</v>
      </c>
    </row>
    <row r="109" spans="1:192" s="92" customFormat="1" ht="13.5" customHeight="1" x14ac:dyDescent="0.25">
      <c r="A109" s="236"/>
      <c r="B109" s="204"/>
      <c r="C109" s="220"/>
      <c r="D109" s="220"/>
      <c r="E109" s="223"/>
      <c r="F109" s="220"/>
      <c r="G109" s="238"/>
      <c r="H109" s="236"/>
      <c r="I109" s="236"/>
      <c r="J109" s="236"/>
      <c r="K109" s="235"/>
      <c r="L109" s="235"/>
      <c r="M109" s="236"/>
      <c r="N109" s="237"/>
      <c r="O109" s="237"/>
      <c r="P109" s="236"/>
      <c r="Q109" s="236"/>
      <c r="R109" s="236"/>
      <c r="S109" s="236"/>
      <c r="T109" s="234"/>
      <c r="U109" s="236"/>
      <c r="V109" s="391"/>
      <c r="W109" s="373"/>
      <c r="X109" s="157"/>
      <c r="Y109" s="204"/>
      <c r="Z109" s="204"/>
      <c r="AA109" s="204"/>
      <c r="AB109" s="220"/>
      <c r="AC109" s="220"/>
      <c r="AD109" s="220"/>
      <c r="AE109" s="220"/>
      <c r="AF109" s="310"/>
      <c r="AG109" s="242"/>
      <c r="AH109" s="242"/>
      <c r="AI109" s="236"/>
      <c r="AJ109" s="244"/>
      <c r="AK109" s="242"/>
      <c r="AL109" s="242"/>
      <c r="AM109" s="236"/>
      <c r="AN109" s="236"/>
      <c r="AO109" s="236"/>
      <c r="AP109" s="122"/>
      <c r="AQ109" s="122"/>
      <c r="AR109" s="45"/>
      <c r="AS109" s="122"/>
      <c r="AT109" s="122"/>
      <c r="AU109" s="122"/>
      <c r="AV109" s="236"/>
      <c r="AW109" s="236"/>
      <c r="AX109" s="204"/>
      <c r="AY109" s="244"/>
      <c r="AZ109" s="268"/>
      <c r="BA109" s="279"/>
      <c r="BB109" s="198"/>
      <c r="BC109" s="198"/>
      <c r="BD109" s="196"/>
      <c r="BE109" s="196"/>
      <c r="BF109" s="196"/>
      <c r="BG109" s="196"/>
      <c r="BH109" s="196"/>
      <c r="BI109" s="196"/>
      <c r="BJ109" s="196"/>
      <c r="BK109" s="196"/>
      <c r="BL109" s="196"/>
      <c r="BM109" s="196"/>
      <c r="BN109" s="196"/>
      <c r="BO109" s="196"/>
      <c r="BP109" s="196"/>
      <c r="BQ109" s="196"/>
      <c r="BR109" s="196"/>
      <c r="BS109" s="196"/>
      <c r="BT109" s="196"/>
      <c r="BU109" s="196"/>
      <c r="BV109" s="196"/>
      <c r="BW109" s="196"/>
      <c r="BX109" s="196"/>
      <c r="BY109" s="196"/>
      <c r="BZ109" s="196"/>
      <c r="CA109" s="196"/>
      <c r="CB109" s="196"/>
      <c r="CC109" s="196"/>
      <c r="CD109" s="196"/>
      <c r="CE109" s="196"/>
      <c r="CF109" s="196"/>
      <c r="CG109" s="196"/>
      <c r="CH109" s="196"/>
      <c r="CI109" s="196"/>
      <c r="CJ109" s="196"/>
      <c r="CK109" s="196"/>
      <c r="CL109" s="196"/>
      <c r="FX109" s="27"/>
      <c r="GB109" s="26" t="s">
        <v>49</v>
      </c>
    </row>
    <row r="110" spans="1:192" s="164" customFormat="1" ht="14.4" customHeight="1" x14ac:dyDescent="0.25">
      <c r="A110" s="236"/>
      <c r="B110" s="204"/>
      <c r="C110" s="220"/>
      <c r="D110" s="220"/>
      <c r="E110" s="223"/>
      <c r="F110" s="220"/>
      <c r="G110" s="238"/>
      <c r="H110" s="236"/>
      <c r="I110" s="236"/>
      <c r="J110" s="236"/>
      <c r="K110" s="235"/>
      <c r="L110" s="235"/>
      <c r="M110" s="236"/>
      <c r="N110" s="237"/>
      <c r="O110" s="237"/>
      <c r="P110" s="236"/>
      <c r="Q110" s="236"/>
      <c r="R110" s="236"/>
      <c r="S110" s="236"/>
      <c r="T110" s="234"/>
      <c r="U110" s="236"/>
      <c r="V110" s="391"/>
      <c r="W110" s="373"/>
      <c r="X110" s="330"/>
      <c r="Y110" s="204"/>
      <c r="Z110" s="204"/>
      <c r="AA110" s="204"/>
      <c r="AB110" s="220"/>
      <c r="AC110" s="220"/>
      <c r="AD110" s="220"/>
      <c r="AE110" s="220"/>
      <c r="AF110" s="310"/>
      <c r="AG110" s="242"/>
      <c r="AH110" s="242"/>
      <c r="AI110" s="236"/>
      <c r="AJ110" s="244"/>
      <c r="AK110" s="242"/>
      <c r="AL110" s="242"/>
      <c r="AM110" s="236"/>
      <c r="AN110" s="236"/>
      <c r="AO110" s="236"/>
      <c r="AP110" s="270"/>
      <c r="AQ110" s="270"/>
      <c r="AR110" s="329"/>
      <c r="AS110" s="270"/>
      <c r="AT110" s="270"/>
      <c r="AU110" s="270"/>
      <c r="AV110" s="236"/>
      <c r="AW110" s="236"/>
      <c r="AX110" s="204"/>
      <c r="AY110" s="244"/>
      <c r="AZ110" s="268"/>
      <c r="BA110" s="279"/>
      <c r="BB110" s="184"/>
      <c r="BC110" s="184"/>
      <c r="BD110" s="184"/>
      <c r="BE110" s="184"/>
      <c r="BF110" s="184"/>
      <c r="BG110" s="184"/>
      <c r="BH110" s="184"/>
      <c r="BI110" s="184"/>
      <c r="BJ110" s="184"/>
      <c r="BK110" s="184"/>
      <c r="BL110" s="184"/>
      <c r="BM110" s="184"/>
      <c r="BN110" s="184"/>
      <c r="BO110" s="184"/>
      <c r="BP110" s="184"/>
      <c r="BQ110" s="184"/>
      <c r="BR110" s="184"/>
      <c r="BS110" s="184"/>
      <c r="BT110" s="184"/>
      <c r="BU110" s="184"/>
      <c r="BV110" s="184"/>
      <c r="BW110" s="184"/>
      <c r="BX110" s="184"/>
      <c r="BY110" s="184"/>
      <c r="BZ110" s="184"/>
      <c r="CA110" s="184"/>
      <c r="CB110" s="184"/>
      <c r="CC110" s="184"/>
      <c r="CD110" s="184"/>
      <c r="CE110" s="184"/>
      <c r="CF110" s="184"/>
      <c r="CG110" s="184"/>
      <c r="CH110" s="184"/>
      <c r="CI110" s="184"/>
      <c r="CJ110" s="184"/>
      <c r="CK110" s="184"/>
      <c r="CL110" s="184"/>
      <c r="CM110" s="193"/>
    </row>
    <row r="111" spans="1:192" s="164" customFormat="1" ht="13.8" x14ac:dyDescent="0.25">
      <c r="A111" s="236"/>
      <c r="B111" s="204"/>
      <c r="C111" s="220"/>
      <c r="D111" s="220"/>
      <c r="E111" s="223"/>
      <c r="F111" s="220"/>
      <c r="G111" s="238"/>
      <c r="H111" s="236"/>
      <c r="I111" s="236"/>
      <c r="J111" s="236"/>
      <c r="K111" s="235"/>
      <c r="L111" s="235"/>
      <c r="M111" s="236"/>
      <c r="N111" s="237"/>
      <c r="O111" s="237"/>
      <c r="P111" s="236"/>
      <c r="Q111" s="236"/>
      <c r="R111" s="236"/>
      <c r="S111" s="236"/>
      <c r="T111" s="234"/>
      <c r="U111" s="236"/>
      <c r="V111" s="391"/>
      <c r="W111" s="373"/>
      <c r="X111" s="270"/>
      <c r="Y111" s="204"/>
      <c r="Z111" s="204"/>
      <c r="AA111" s="204"/>
      <c r="AB111" s="220"/>
      <c r="AC111" s="220"/>
      <c r="AD111" s="220"/>
      <c r="AE111" s="220"/>
      <c r="AF111" s="310"/>
      <c r="AG111" s="242"/>
      <c r="AH111" s="242"/>
      <c r="AI111" s="236"/>
      <c r="AJ111" s="244"/>
      <c r="AK111" s="242"/>
      <c r="AL111" s="242"/>
      <c r="AM111" s="236"/>
      <c r="AN111" s="236"/>
      <c r="AO111" s="236"/>
      <c r="AP111" s="270"/>
      <c r="AQ111" s="270"/>
      <c r="AR111" s="270"/>
      <c r="AS111" s="270"/>
      <c r="AT111" s="270"/>
      <c r="AU111" s="270"/>
      <c r="AV111" s="236"/>
      <c r="AW111" s="236"/>
      <c r="AX111" s="204"/>
      <c r="AY111" s="244"/>
      <c r="AZ111" s="268"/>
      <c r="BA111" s="279"/>
      <c r="BB111" s="184"/>
      <c r="BC111" s="184"/>
      <c r="BD111" s="184"/>
      <c r="BE111" s="184"/>
      <c r="BF111" s="184"/>
      <c r="BG111" s="184"/>
      <c r="BH111" s="184"/>
      <c r="BI111" s="184"/>
      <c r="BJ111" s="184"/>
      <c r="BK111" s="184"/>
      <c r="BL111" s="184"/>
      <c r="BM111" s="184"/>
      <c r="BN111" s="184"/>
      <c r="BO111" s="184"/>
      <c r="BP111" s="184"/>
      <c r="BQ111" s="184"/>
      <c r="BR111" s="184"/>
      <c r="BS111" s="184"/>
      <c r="BT111" s="184"/>
      <c r="BU111" s="184"/>
      <c r="BV111" s="184"/>
      <c r="BW111" s="184"/>
      <c r="BX111" s="184"/>
      <c r="BY111" s="184"/>
      <c r="BZ111" s="184"/>
      <c r="CA111" s="184"/>
      <c r="CB111" s="184"/>
      <c r="CC111" s="184"/>
      <c r="CD111" s="184"/>
      <c r="CE111" s="184"/>
      <c r="CF111" s="184"/>
      <c r="CG111" s="184"/>
      <c r="CH111" s="184"/>
      <c r="CI111" s="184"/>
      <c r="CJ111" s="184"/>
      <c r="CK111" s="184"/>
      <c r="CL111" s="184"/>
      <c r="CM111" s="193"/>
    </row>
    <row r="112" spans="1:192" s="164" customFormat="1" ht="13.8" x14ac:dyDescent="0.25">
      <c r="A112" s="236"/>
      <c r="B112" s="204"/>
      <c r="C112" s="220"/>
      <c r="D112" s="220"/>
      <c r="E112" s="223"/>
      <c r="F112" s="220"/>
      <c r="G112" s="238"/>
      <c r="H112" s="236"/>
      <c r="I112" s="236"/>
      <c r="J112" s="236"/>
      <c r="K112" s="235"/>
      <c r="L112" s="235"/>
      <c r="M112" s="236"/>
      <c r="N112" s="237"/>
      <c r="O112" s="237"/>
      <c r="P112" s="236"/>
      <c r="Q112" s="236"/>
      <c r="R112" s="236"/>
      <c r="S112" s="236"/>
      <c r="T112" s="234"/>
      <c r="U112" s="236"/>
      <c r="V112" s="391"/>
      <c r="W112" s="373"/>
      <c r="X112" s="270"/>
      <c r="Y112" s="204"/>
      <c r="Z112" s="204"/>
      <c r="AA112" s="204"/>
      <c r="AB112" s="220"/>
      <c r="AC112" s="220"/>
      <c r="AD112" s="220"/>
      <c r="AE112" s="220"/>
      <c r="AF112" s="310"/>
      <c r="AG112" s="242"/>
      <c r="AH112" s="242"/>
      <c r="AI112" s="236"/>
      <c r="AJ112" s="244"/>
      <c r="AK112" s="242"/>
      <c r="AL112" s="242"/>
      <c r="AM112" s="236"/>
      <c r="AN112" s="236"/>
      <c r="AO112" s="236"/>
      <c r="AP112" s="270"/>
      <c r="AQ112" s="270"/>
      <c r="AR112" s="270"/>
      <c r="AS112" s="270"/>
      <c r="AT112" s="270"/>
      <c r="AU112" s="270"/>
      <c r="AV112" s="236"/>
      <c r="AW112" s="236"/>
      <c r="AX112" s="204"/>
      <c r="AY112" s="244"/>
      <c r="AZ112" s="268"/>
      <c r="BA112" s="279"/>
      <c r="BB112" s="184"/>
      <c r="BC112" s="184"/>
      <c r="BD112" s="184"/>
      <c r="BE112" s="184"/>
      <c r="BF112" s="184"/>
      <c r="BG112" s="184"/>
      <c r="BH112" s="184"/>
      <c r="BI112" s="184"/>
      <c r="BJ112" s="184"/>
      <c r="BK112" s="184"/>
      <c r="BL112" s="184"/>
      <c r="BM112" s="184"/>
      <c r="BN112" s="184"/>
      <c r="BO112" s="184"/>
      <c r="BP112" s="184"/>
      <c r="BQ112" s="184"/>
      <c r="BR112" s="184"/>
      <c r="BS112" s="184"/>
      <c r="BT112" s="184"/>
      <c r="BU112" s="184"/>
      <c r="BV112" s="184"/>
      <c r="BW112" s="184"/>
      <c r="BX112" s="184"/>
      <c r="BY112" s="184"/>
      <c r="BZ112" s="184"/>
      <c r="CA112" s="184"/>
      <c r="CB112" s="184"/>
      <c r="CC112" s="184"/>
      <c r="CD112" s="184"/>
      <c r="CE112" s="184"/>
      <c r="CF112" s="184"/>
      <c r="CG112" s="184"/>
      <c r="CH112" s="184"/>
      <c r="CI112" s="184"/>
      <c r="CJ112" s="184"/>
      <c r="CK112" s="184"/>
      <c r="CL112" s="184"/>
      <c r="CM112" s="193"/>
    </row>
    <row r="113" spans="1:184" s="164" customFormat="1" ht="13.8" x14ac:dyDescent="0.25">
      <c r="A113" s="236"/>
      <c r="B113" s="204"/>
      <c r="C113" s="220"/>
      <c r="D113" s="220"/>
      <c r="E113" s="223"/>
      <c r="F113" s="220"/>
      <c r="G113" s="238"/>
      <c r="H113" s="236"/>
      <c r="I113" s="236"/>
      <c r="J113" s="236"/>
      <c r="K113" s="235"/>
      <c r="L113" s="235"/>
      <c r="M113" s="236"/>
      <c r="N113" s="237"/>
      <c r="O113" s="237"/>
      <c r="P113" s="236"/>
      <c r="Q113" s="236"/>
      <c r="R113" s="236"/>
      <c r="S113" s="236"/>
      <c r="T113" s="234"/>
      <c r="U113" s="236"/>
      <c r="V113" s="391"/>
      <c r="W113" s="373"/>
      <c r="X113" s="270"/>
      <c r="Y113" s="204"/>
      <c r="Z113" s="204"/>
      <c r="AA113" s="204"/>
      <c r="AB113" s="220"/>
      <c r="AC113" s="220"/>
      <c r="AD113" s="220"/>
      <c r="AE113" s="220"/>
      <c r="AF113" s="310"/>
      <c r="AG113" s="242"/>
      <c r="AH113" s="242"/>
      <c r="AI113" s="236"/>
      <c r="AJ113" s="244"/>
      <c r="AK113" s="242"/>
      <c r="AL113" s="242"/>
      <c r="AM113" s="236"/>
      <c r="AN113" s="236"/>
      <c r="AO113" s="236"/>
      <c r="AP113" s="270"/>
      <c r="AQ113" s="270"/>
      <c r="AR113" s="270"/>
      <c r="AS113" s="270"/>
      <c r="AT113" s="270"/>
      <c r="AU113" s="270"/>
      <c r="AV113" s="236"/>
      <c r="AW113" s="236"/>
      <c r="AX113" s="204"/>
      <c r="AY113" s="244"/>
      <c r="AZ113" s="268"/>
      <c r="BA113" s="279"/>
      <c r="BB113" s="184"/>
      <c r="BC113" s="184"/>
      <c r="BD113" s="184"/>
      <c r="BE113" s="184"/>
      <c r="BF113" s="184"/>
      <c r="BG113" s="184"/>
      <c r="BH113" s="184"/>
      <c r="BI113" s="184"/>
      <c r="BJ113" s="184"/>
      <c r="BK113" s="184"/>
      <c r="BL113" s="184"/>
      <c r="BM113" s="184"/>
      <c r="BN113" s="184"/>
      <c r="BO113" s="184"/>
      <c r="BP113" s="184"/>
      <c r="BQ113" s="184"/>
      <c r="BR113" s="184"/>
      <c r="BS113" s="184"/>
      <c r="BT113" s="184"/>
      <c r="BU113" s="184"/>
      <c r="BV113" s="184"/>
      <c r="BW113" s="184"/>
      <c r="BX113" s="184"/>
      <c r="BY113" s="184"/>
      <c r="BZ113" s="184"/>
      <c r="CA113" s="184"/>
      <c r="CB113" s="184"/>
      <c r="CC113" s="184"/>
      <c r="CD113" s="184"/>
      <c r="CE113" s="184"/>
      <c r="CF113" s="184"/>
      <c r="CG113" s="184"/>
      <c r="CH113" s="184"/>
      <c r="CI113" s="184"/>
      <c r="CJ113" s="184"/>
      <c r="CK113" s="184"/>
      <c r="CL113" s="184"/>
      <c r="CM113" s="193"/>
    </row>
    <row r="114" spans="1:184" s="164" customFormat="1" ht="13.8" x14ac:dyDescent="0.25">
      <c r="A114" s="236"/>
      <c r="B114" s="204"/>
      <c r="C114" s="220"/>
      <c r="D114" s="220"/>
      <c r="E114" s="223"/>
      <c r="F114" s="220"/>
      <c r="G114" s="238"/>
      <c r="H114" s="236"/>
      <c r="I114" s="236"/>
      <c r="J114" s="236"/>
      <c r="K114" s="235"/>
      <c r="L114" s="235"/>
      <c r="M114" s="236"/>
      <c r="N114" s="237"/>
      <c r="O114" s="237"/>
      <c r="P114" s="236"/>
      <c r="Q114" s="236"/>
      <c r="R114" s="236"/>
      <c r="S114" s="236"/>
      <c r="T114" s="234"/>
      <c r="U114" s="236"/>
      <c r="V114" s="391"/>
      <c r="W114" s="373"/>
      <c r="X114" s="270"/>
      <c r="Y114" s="204"/>
      <c r="Z114" s="204"/>
      <c r="AA114" s="204"/>
      <c r="AB114" s="220"/>
      <c r="AC114" s="220"/>
      <c r="AD114" s="220"/>
      <c r="AE114" s="220"/>
      <c r="AF114" s="310"/>
      <c r="AG114" s="242"/>
      <c r="AH114" s="242"/>
      <c r="AI114" s="236"/>
      <c r="AJ114" s="244"/>
      <c r="AK114" s="242"/>
      <c r="AL114" s="242"/>
      <c r="AM114" s="236"/>
      <c r="AN114" s="236"/>
      <c r="AO114" s="236"/>
      <c r="AP114" s="270"/>
      <c r="AQ114" s="270"/>
      <c r="AR114" s="270"/>
      <c r="AS114" s="270"/>
      <c r="AT114" s="270"/>
      <c r="AU114" s="270"/>
      <c r="AV114" s="236"/>
      <c r="AW114" s="236"/>
      <c r="AX114" s="204"/>
      <c r="AY114" s="244"/>
      <c r="AZ114" s="268"/>
      <c r="BA114" s="279"/>
      <c r="BB114" s="184"/>
      <c r="BC114" s="184"/>
      <c r="BD114" s="184"/>
      <c r="BE114" s="184"/>
      <c r="BF114" s="184"/>
      <c r="BG114" s="184"/>
      <c r="BH114" s="184"/>
      <c r="BI114" s="184"/>
      <c r="BJ114" s="184"/>
      <c r="BK114" s="184"/>
      <c r="BL114" s="184"/>
      <c r="BM114" s="184"/>
      <c r="BN114" s="184"/>
      <c r="BO114" s="184"/>
      <c r="BP114" s="184"/>
      <c r="BQ114" s="184"/>
      <c r="BR114" s="184"/>
      <c r="BS114" s="184"/>
      <c r="BT114" s="184"/>
      <c r="BU114" s="184"/>
      <c r="BV114" s="184"/>
      <c r="BW114" s="184"/>
      <c r="BX114" s="184"/>
      <c r="BY114" s="184"/>
      <c r="BZ114" s="184"/>
      <c r="CA114" s="184"/>
      <c r="CB114" s="184"/>
      <c r="CC114" s="184"/>
      <c r="CD114" s="184"/>
      <c r="CE114" s="184"/>
      <c r="CF114" s="184"/>
      <c r="CG114" s="184"/>
      <c r="CH114" s="184"/>
      <c r="CI114" s="184"/>
      <c r="CJ114" s="184"/>
      <c r="CK114" s="184"/>
      <c r="CL114" s="184"/>
      <c r="CM114" s="193"/>
    </row>
    <row r="115" spans="1:184" s="164" customFormat="1" ht="13.8" x14ac:dyDescent="0.25">
      <c r="A115" s="236"/>
      <c r="B115" s="204"/>
      <c r="C115" s="220"/>
      <c r="D115" s="220"/>
      <c r="E115" s="223"/>
      <c r="F115" s="220"/>
      <c r="G115" s="238"/>
      <c r="H115" s="236"/>
      <c r="I115" s="236"/>
      <c r="J115" s="236"/>
      <c r="K115" s="235"/>
      <c r="L115" s="235"/>
      <c r="M115" s="236"/>
      <c r="N115" s="237"/>
      <c r="O115" s="237"/>
      <c r="P115" s="236"/>
      <c r="Q115" s="236"/>
      <c r="R115" s="236"/>
      <c r="S115" s="236"/>
      <c r="T115" s="234"/>
      <c r="U115" s="236"/>
      <c r="V115" s="391"/>
      <c r="W115" s="373"/>
      <c r="X115" s="270"/>
      <c r="Y115" s="204"/>
      <c r="Z115" s="204"/>
      <c r="AA115" s="204"/>
      <c r="AB115" s="220"/>
      <c r="AC115" s="220"/>
      <c r="AD115" s="220"/>
      <c r="AE115" s="220"/>
      <c r="AF115" s="310"/>
      <c r="AG115" s="242"/>
      <c r="AH115" s="242"/>
      <c r="AI115" s="236"/>
      <c r="AJ115" s="244"/>
      <c r="AK115" s="242"/>
      <c r="AL115" s="242"/>
      <c r="AM115" s="236"/>
      <c r="AN115" s="236"/>
      <c r="AO115" s="236"/>
      <c r="AP115" s="270"/>
      <c r="AQ115" s="270"/>
      <c r="AR115" s="270"/>
      <c r="AS115" s="270"/>
      <c r="AT115" s="270"/>
      <c r="AU115" s="270"/>
      <c r="AV115" s="236"/>
      <c r="AW115" s="236"/>
      <c r="AX115" s="204"/>
      <c r="AY115" s="244"/>
      <c r="AZ115" s="268"/>
      <c r="BA115" s="279"/>
      <c r="BB115" s="184"/>
      <c r="BC115" s="184"/>
      <c r="BD115" s="184"/>
      <c r="BE115" s="184"/>
      <c r="BF115" s="184"/>
      <c r="BG115" s="184"/>
      <c r="BH115" s="184"/>
      <c r="BI115" s="184"/>
      <c r="BJ115" s="184"/>
      <c r="BK115" s="184"/>
      <c r="BL115" s="184"/>
      <c r="BM115" s="184"/>
      <c r="BN115" s="184"/>
      <c r="BO115" s="184"/>
      <c r="BP115" s="184"/>
      <c r="BQ115" s="184"/>
      <c r="BR115" s="184"/>
      <c r="BS115" s="184"/>
      <c r="BT115" s="184"/>
      <c r="BU115" s="184"/>
      <c r="BV115" s="184"/>
      <c r="BW115" s="184"/>
      <c r="BX115" s="184"/>
      <c r="BY115" s="184"/>
      <c r="BZ115" s="184"/>
      <c r="CA115" s="184"/>
      <c r="CB115" s="184"/>
      <c r="CC115" s="184"/>
      <c r="CD115" s="184"/>
      <c r="CE115" s="184"/>
      <c r="CF115" s="184"/>
      <c r="CG115" s="184"/>
      <c r="CH115" s="184"/>
      <c r="CI115" s="184"/>
      <c r="CJ115" s="184"/>
      <c r="CK115" s="184"/>
      <c r="CL115" s="184"/>
      <c r="CM115" s="193"/>
    </row>
    <row r="116" spans="1:184" s="92" customFormat="1" ht="13.8" x14ac:dyDescent="0.25">
      <c r="A116" s="236"/>
      <c r="B116" s="205"/>
      <c r="C116" s="221"/>
      <c r="D116" s="221"/>
      <c r="E116" s="224"/>
      <c r="F116" s="221"/>
      <c r="G116" s="238"/>
      <c r="H116" s="236"/>
      <c r="I116" s="236"/>
      <c r="J116" s="236"/>
      <c r="K116" s="235"/>
      <c r="L116" s="235"/>
      <c r="M116" s="236"/>
      <c r="N116" s="237"/>
      <c r="O116" s="237"/>
      <c r="P116" s="236"/>
      <c r="Q116" s="236"/>
      <c r="R116" s="236"/>
      <c r="S116" s="236"/>
      <c r="T116" s="234"/>
      <c r="U116" s="236"/>
      <c r="V116" s="392"/>
      <c r="W116" s="374"/>
      <c r="X116" s="157"/>
      <c r="Y116" s="205"/>
      <c r="Z116" s="205"/>
      <c r="AA116" s="205"/>
      <c r="AB116" s="221"/>
      <c r="AC116" s="221"/>
      <c r="AD116" s="221"/>
      <c r="AE116" s="221"/>
      <c r="AF116" s="309"/>
      <c r="AG116" s="242"/>
      <c r="AH116" s="242"/>
      <c r="AI116" s="236"/>
      <c r="AJ116" s="245"/>
      <c r="AK116" s="242"/>
      <c r="AL116" s="242"/>
      <c r="AM116" s="236"/>
      <c r="AN116" s="236"/>
      <c r="AO116" s="236"/>
      <c r="AP116" s="122"/>
      <c r="AQ116" s="122"/>
      <c r="AR116" s="45"/>
      <c r="AS116" s="122"/>
      <c r="AT116" s="122"/>
      <c r="AU116" s="122"/>
      <c r="AV116" s="236"/>
      <c r="AW116" s="236"/>
      <c r="AX116" s="204"/>
      <c r="AY116" s="244"/>
      <c r="AZ116" s="268"/>
      <c r="BA116" s="279"/>
      <c r="BB116" s="198"/>
      <c r="BC116" s="198"/>
      <c r="BD116" s="196"/>
      <c r="BE116" s="196"/>
      <c r="BF116" s="196"/>
      <c r="BG116" s="196"/>
      <c r="BH116" s="196"/>
      <c r="BI116" s="196"/>
      <c r="BJ116" s="196"/>
      <c r="BK116" s="196"/>
      <c r="BL116" s="196"/>
      <c r="BM116" s="196"/>
      <c r="BN116" s="196"/>
      <c r="BO116" s="196"/>
      <c r="BP116" s="196"/>
      <c r="BQ116" s="196"/>
      <c r="BR116" s="196"/>
      <c r="BS116" s="196"/>
      <c r="BT116" s="196"/>
      <c r="BU116" s="196"/>
      <c r="BV116" s="196"/>
      <c r="BW116" s="196"/>
      <c r="BX116" s="196"/>
      <c r="BY116" s="196"/>
      <c r="BZ116" s="196"/>
      <c r="CA116" s="196"/>
      <c r="CB116" s="196"/>
      <c r="CC116" s="196"/>
      <c r="CD116" s="196"/>
      <c r="CE116" s="196"/>
      <c r="CF116" s="196"/>
      <c r="CG116" s="196"/>
      <c r="CH116" s="196"/>
      <c r="CI116" s="196"/>
      <c r="CJ116" s="196"/>
      <c r="CK116" s="196"/>
      <c r="CL116" s="196"/>
      <c r="FX116" s="27"/>
      <c r="GB116" s="26"/>
    </row>
    <row r="117" spans="1:184" s="164" customFormat="1" ht="14.4" customHeight="1" x14ac:dyDescent="0.25">
      <c r="A117" s="270">
        <v>18</v>
      </c>
      <c r="B117" s="270" t="s">
        <v>625</v>
      </c>
      <c r="C117" s="219" t="s">
        <v>804</v>
      </c>
      <c r="D117" s="219" t="s">
        <v>821</v>
      </c>
      <c r="E117" s="222" t="str">
        <f>IFERROR(VLOOKUP(C117,Tabla4[#All],2,0),"")</f>
        <v>Eventos relacionados con las conductas o comportamientos de los empleados que afectan la Integridad Pública</v>
      </c>
      <c r="F117" s="219" t="s">
        <v>806</v>
      </c>
      <c r="G117" s="238" t="s">
        <v>891</v>
      </c>
      <c r="H117" s="236" t="s">
        <v>72</v>
      </c>
      <c r="I117" s="236" t="s">
        <v>517</v>
      </c>
      <c r="J117" s="325" t="s">
        <v>538</v>
      </c>
      <c r="K117" s="325" t="s">
        <v>539</v>
      </c>
      <c r="L117" s="274" t="s">
        <v>951</v>
      </c>
      <c r="M117" s="270" t="s">
        <v>891</v>
      </c>
      <c r="N117" s="274"/>
      <c r="O117" s="274">
        <v>365</v>
      </c>
      <c r="P117" s="270" t="str">
        <f>IF(O117="","",IF(O117&lt;=2,"Muy Baja",IF(O117&lt;=24,"Baja",IF(O117&lt;=500,"Media",IF(O117&lt;=5000,"Alta","Muy Alta")))))</f>
        <v>Media</v>
      </c>
      <c r="Q117" s="269">
        <f>IF(O117="","",IF(O117&lt;=2,20%,IF(O117&lt;=24,40%,IF(O117&lt;=500,60%,IF(O117&lt;=5000,80%,100%)))))</f>
        <v>0.6</v>
      </c>
      <c r="R117" s="270" t="s">
        <v>105</v>
      </c>
      <c r="S117" s="270" t="s">
        <v>167</v>
      </c>
      <c r="T117" s="273">
        <v>1</v>
      </c>
      <c r="U117" s="270" t="str">
        <f>IF(OR(Q117="",T117=""),"",IF(Q117=100%,IF(T117=100%,"Extremo","Alto"),IF(Q117=80%,IF(T117=100%,"Extremo",IF(T117&gt;=60%,"Alto","Moderado")),IF(Q117=60%,IF(T117=100%,"Extremo",IF(T117&gt;=80%,"Alto","Moderado")),IF(Q117=40%,IF(T117=100%,"Extremo",IF(T117&gt;=80%,"Alto",IF(T117&gt;=40%,"Moderado","Bajo"))),IF(T117=100%,"Extremo",IF(T117=80%,"Alto",IF(T117=60%,"Moderado","Bajo"))))))))</f>
        <v>Extremo</v>
      </c>
      <c r="V117" s="272">
        <v>1</v>
      </c>
      <c r="W117" s="325" t="s">
        <v>893</v>
      </c>
      <c r="X117" s="330" t="s">
        <v>54</v>
      </c>
      <c r="Y117" s="270" t="s">
        <v>51</v>
      </c>
      <c r="Z117" s="270" t="s">
        <v>57</v>
      </c>
      <c r="AA117" s="344">
        <f>IF(OR(Y117="",Z117=""),"",IF(AND(Y117="Preventivo",Z117="Automático"),50%,IF(AND(Y117="Preventivo",Z117="Manual"),40%,IF(AND(Y117="Detectivo",Z117="Automático"),40%,IF(AND(Y117="Detectivo",Z117="Manual"),30%,IF(AND(Y117="Correctivo",Z117="Automático"),35%,IF(AND(Y117="Correctivo",Z117="Manual"),25%,"")))))))</f>
        <v>0.4</v>
      </c>
      <c r="AB117" s="246" t="s">
        <v>790</v>
      </c>
      <c r="AC117" s="246" t="s">
        <v>793</v>
      </c>
      <c r="AD117" s="246" t="s">
        <v>796</v>
      </c>
      <c r="AE117" s="246" t="s">
        <v>785</v>
      </c>
      <c r="AF117" s="335">
        <f>IF(Q117="","",Q117*(IF(AND(X117="Probabilidad",OR(Y117="Preventivo",Y117="Detectivo"),ISNUMBER(AA117)),1-AA117,1)))</f>
        <v>0.36</v>
      </c>
      <c r="AG117" s="241">
        <f>IF(AF117="","",IF(AF117&lt;=20%,20%,IF(AF117&lt;=40%,40%,IF(AF117&lt;=60%,60%,IF(AF117&lt;=80%,80%,100%)))))</f>
        <v>0.4</v>
      </c>
      <c r="AH117" s="171"/>
      <c r="AI117" s="270" t="s">
        <v>175</v>
      </c>
      <c r="AJ117" s="335">
        <f>IF(T117="","",T117*(IF(AND(X117="Impacto",Y117="Correctivo",ISNUMBER(AA117)),1-AA117,1)))</f>
        <v>1</v>
      </c>
      <c r="AK117" s="241">
        <f>IF(AJ117="","",IF(AJ117&lt;=20%,20%,IF(AJ117&lt;=40%,40%,IF(AJ117&lt;=60%,60%,IF(AJ117&lt;=80%,80%,100%)))))</f>
        <v>1</v>
      </c>
      <c r="AL117" s="171"/>
      <c r="AM117" s="270" t="s">
        <v>167</v>
      </c>
      <c r="AN117" s="270" t="str">
        <f>IF(OR(AG117="",AK117=""),"",IF(AG117=100%,IF(AK117=100%,"Extremo","Alto"),IF(AG117=80%,IF(AK117=100%,"Extremo",IF(AK117&gt;=60%,"Alto","Moderado")),IF(AG117=60%,IF(AK117=100%,"Extremo",IF(AK117&gt;=80%,"Alto","Moderado")),IF(AG117=40%,IF(AK117=100%,"Extremo",IF(AK117&gt;=80%,"Alto",IF(AK117&gt;=40%,"Moderado","Bajo"))),IF(AK117=100%,"Extremo",IF(AK117=80%,"Alto",IF(AK117=60%,"Moderado","Bajo"))))))))</f>
        <v>Extremo</v>
      </c>
      <c r="AO117" s="270" t="s">
        <v>67</v>
      </c>
      <c r="AP117" s="270"/>
      <c r="AQ117" s="270"/>
      <c r="AR117" s="329"/>
      <c r="AS117" s="270"/>
      <c r="AT117" s="270"/>
      <c r="AU117" s="270"/>
      <c r="AV117" s="270"/>
      <c r="AW117" s="270" t="s">
        <v>159</v>
      </c>
      <c r="AX117" s="204"/>
      <c r="AY117" s="244"/>
      <c r="AZ117" s="268"/>
      <c r="BA117" s="279"/>
      <c r="BB117" s="184"/>
      <c r="BC117" s="184"/>
      <c r="BD117" s="184"/>
      <c r="BE117" s="184"/>
      <c r="BF117" s="184"/>
      <c r="BG117" s="184"/>
      <c r="BH117" s="184"/>
      <c r="BI117" s="184"/>
      <c r="BJ117" s="184"/>
      <c r="BK117" s="184"/>
      <c r="BL117" s="184"/>
      <c r="BM117" s="184"/>
      <c r="BN117" s="184"/>
      <c r="BO117" s="184"/>
      <c r="BP117" s="184"/>
      <c r="BQ117" s="184"/>
      <c r="BR117" s="184"/>
      <c r="BS117" s="184"/>
      <c r="BT117" s="184"/>
      <c r="BU117" s="184"/>
      <c r="BV117" s="184"/>
      <c r="BW117" s="184"/>
      <c r="BX117" s="184"/>
      <c r="BY117" s="184"/>
      <c r="BZ117" s="184"/>
      <c r="CA117" s="184"/>
      <c r="CB117" s="184"/>
      <c r="CC117" s="184"/>
      <c r="CD117" s="184"/>
      <c r="CE117" s="184"/>
      <c r="CF117" s="184"/>
      <c r="CG117" s="184"/>
      <c r="CH117" s="184"/>
      <c r="CI117" s="184"/>
      <c r="CJ117" s="184"/>
      <c r="CK117" s="184"/>
      <c r="CL117" s="184"/>
      <c r="CM117" s="193"/>
    </row>
    <row r="118" spans="1:184" s="164" customFormat="1" ht="14.4" customHeight="1" x14ac:dyDescent="0.25">
      <c r="A118" s="270"/>
      <c r="B118" s="270"/>
      <c r="C118" s="220"/>
      <c r="D118" s="220"/>
      <c r="E118" s="223"/>
      <c r="F118" s="220"/>
      <c r="G118" s="238"/>
      <c r="H118" s="236"/>
      <c r="I118" s="236"/>
      <c r="J118" s="270"/>
      <c r="K118" s="325"/>
      <c r="L118" s="274"/>
      <c r="M118" s="270"/>
      <c r="N118" s="274"/>
      <c r="O118" s="274"/>
      <c r="P118" s="270"/>
      <c r="Q118" s="270"/>
      <c r="R118" s="270"/>
      <c r="S118" s="270"/>
      <c r="T118" s="270"/>
      <c r="U118" s="270"/>
      <c r="V118" s="270"/>
      <c r="W118" s="270"/>
      <c r="X118" s="270"/>
      <c r="Y118" s="270"/>
      <c r="Z118" s="270"/>
      <c r="AA118" s="345"/>
      <c r="AB118" s="246"/>
      <c r="AC118" s="246"/>
      <c r="AD118" s="246"/>
      <c r="AE118" s="246"/>
      <c r="AF118" s="336"/>
      <c r="AG118" s="241"/>
      <c r="AH118" s="171"/>
      <c r="AI118" s="270"/>
      <c r="AJ118" s="335"/>
      <c r="AK118" s="241"/>
      <c r="AL118" s="171"/>
      <c r="AM118" s="270"/>
      <c r="AN118" s="270"/>
      <c r="AO118" s="270"/>
      <c r="AP118" s="270"/>
      <c r="AQ118" s="270"/>
      <c r="AR118" s="270"/>
      <c r="AS118" s="270"/>
      <c r="AT118" s="270"/>
      <c r="AU118" s="270"/>
      <c r="AV118" s="270"/>
      <c r="AW118" s="270"/>
      <c r="AX118" s="204"/>
      <c r="AY118" s="244"/>
      <c r="AZ118" s="268"/>
      <c r="BA118" s="279"/>
      <c r="BB118" s="184"/>
      <c r="BC118" s="184"/>
      <c r="BD118" s="184"/>
      <c r="BE118" s="184"/>
      <c r="BF118" s="184"/>
      <c r="BG118" s="184"/>
      <c r="BH118" s="184"/>
      <c r="BI118" s="184"/>
      <c r="BJ118" s="184"/>
      <c r="BK118" s="184"/>
      <c r="BL118" s="184"/>
      <c r="BM118" s="184"/>
      <c r="BN118" s="184"/>
      <c r="BO118" s="184"/>
      <c r="BP118" s="184"/>
      <c r="BQ118" s="184"/>
      <c r="BR118" s="184"/>
      <c r="BS118" s="184"/>
      <c r="BT118" s="184"/>
      <c r="BU118" s="184"/>
      <c r="BV118" s="184"/>
      <c r="BW118" s="184"/>
      <c r="BX118" s="184"/>
      <c r="BY118" s="184"/>
      <c r="BZ118" s="184"/>
      <c r="CA118" s="184"/>
      <c r="CB118" s="184"/>
      <c r="CC118" s="184"/>
      <c r="CD118" s="184"/>
      <c r="CE118" s="184"/>
      <c r="CF118" s="184"/>
      <c r="CG118" s="184"/>
      <c r="CH118" s="184"/>
      <c r="CI118" s="184"/>
      <c r="CJ118" s="184"/>
      <c r="CK118" s="184"/>
      <c r="CL118" s="184"/>
      <c r="CM118" s="193"/>
    </row>
    <row r="119" spans="1:184" s="164" customFormat="1" ht="14.4" customHeight="1" x14ac:dyDescent="0.25">
      <c r="A119" s="270"/>
      <c r="B119" s="270"/>
      <c r="C119" s="220"/>
      <c r="D119" s="220"/>
      <c r="E119" s="223"/>
      <c r="F119" s="220"/>
      <c r="G119" s="238"/>
      <c r="H119" s="236"/>
      <c r="I119" s="236"/>
      <c r="J119" s="270"/>
      <c r="K119" s="325"/>
      <c r="L119" s="274"/>
      <c r="M119" s="270"/>
      <c r="N119" s="274"/>
      <c r="O119" s="274"/>
      <c r="P119" s="270"/>
      <c r="Q119" s="270"/>
      <c r="R119" s="270"/>
      <c r="S119" s="270"/>
      <c r="T119" s="270"/>
      <c r="U119" s="270"/>
      <c r="V119" s="270"/>
      <c r="W119" s="270"/>
      <c r="X119" s="270"/>
      <c r="Y119" s="270"/>
      <c r="Z119" s="270"/>
      <c r="AA119" s="345"/>
      <c r="AB119" s="246"/>
      <c r="AC119" s="246"/>
      <c r="AD119" s="246"/>
      <c r="AE119" s="246"/>
      <c r="AF119" s="336"/>
      <c r="AG119" s="241"/>
      <c r="AH119" s="171"/>
      <c r="AI119" s="270"/>
      <c r="AJ119" s="335"/>
      <c r="AK119" s="241"/>
      <c r="AL119" s="171"/>
      <c r="AM119" s="270"/>
      <c r="AN119" s="270"/>
      <c r="AO119" s="270"/>
      <c r="AP119" s="270"/>
      <c r="AQ119" s="270"/>
      <c r="AR119" s="270"/>
      <c r="AS119" s="270"/>
      <c r="AT119" s="270"/>
      <c r="AU119" s="270"/>
      <c r="AV119" s="270"/>
      <c r="AW119" s="270"/>
      <c r="AX119" s="204"/>
      <c r="AY119" s="244"/>
      <c r="AZ119" s="268"/>
      <c r="BA119" s="279"/>
      <c r="BB119" s="184"/>
      <c r="BC119" s="184"/>
      <c r="BD119" s="184"/>
      <c r="BE119" s="184"/>
      <c r="BF119" s="184"/>
      <c r="BG119" s="184"/>
      <c r="BH119" s="184"/>
      <c r="BI119" s="184"/>
      <c r="BJ119" s="184"/>
      <c r="BK119" s="184"/>
      <c r="BL119" s="184"/>
      <c r="BM119" s="184"/>
      <c r="BN119" s="184"/>
      <c r="BO119" s="184"/>
      <c r="BP119" s="184"/>
      <c r="BQ119" s="184"/>
      <c r="BR119" s="184"/>
      <c r="BS119" s="184"/>
      <c r="BT119" s="184"/>
      <c r="BU119" s="184"/>
      <c r="BV119" s="184"/>
      <c r="BW119" s="184"/>
      <c r="BX119" s="184"/>
      <c r="BY119" s="184"/>
      <c r="BZ119" s="184"/>
      <c r="CA119" s="184"/>
      <c r="CB119" s="184"/>
      <c r="CC119" s="184"/>
      <c r="CD119" s="184"/>
      <c r="CE119" s="184"/>
      <c r="CF119" s="184"/>
      <c r="CG119" s="184"/>
      <c r="CH119" s="184"/>
      <c r="CI119" s="184"/>
      <c r="CJ119" s="184"/>
      <c r="CK119" s="184"/>
      <c r="CL119" s="184"/>
      <c r="CM119" s="193"/>
    </row>
    <row r="120" spans="1:184" s="164" customFormat="1" ht="14.4" customHeight="1" x14ac:dyDescent="0.25">
      <c r="A120" s="270"/>
      <c r="B120" s="270"/>
      <c r="C120" s="220"/>
      <c r="D120" s="220"/>
      <c r="E120" s="223"/>
      <c r="F120" s="220"/>
      <c r="G120" s="238"/>
      <c r="H120" s="236"/>
      <c r="I120" s="236"/>
      <c r="J120" s="270"/>
      <c r="K120" s="325"/>
      <c r="L120" s="274"/>
      <c r="M120" s="270"/>
      <c r="N120" s="274"/>
      <c r="O120" s="274"/>
      <c r="P120" s="270"/>
      <c r="Q120" s="270"/>
      <c r="R120" s="270"/>
      <c r="S120" s="270"/>
      <c r="T120" s="270"/>
      <c r="U120" s="270"/>
      <c r="V120" s="270"/>
      <c r="W120" s="270"/>
      <c r="X120" s="270"/>
      <c r="Y120" s="270"/>
      <c r="Z120" s="270"/>
      <c r="AA120" s="345"/>
      <c r="AB120" s="246"/>
      <c r="AC120" s="246"/>
      <c r="AD120" s="246"/>
      <c r="AE120" s="246"/>
      <c r="AF120" s="336"/>
      <c r="AG120" s="241"/>
      <c r="AH120" s="171"/>
      <c r="AI120" s="270"/>
      <c r="AJ120" s="335"/>
      <c r="AK120" s="241"/>
      <c r="AL120" s="171"/>
      <c r="AM120" s="270"/>
      <c r="AN120" s="270"/>
      <c r="AO120" s="270"/>
      <c r="AP120" s="270"/>
      <c r="AQ120" s="270"/>
      <c r="AR120" s="270"/>
      <c r="AS120" s="270"/>
      <c r="AT120" s="270"/>
      <c r="AU120" s="270"/>
      <c r="AV120" s="270"/>
      <c r="AW120" s="270"/>
      <c r="AX120" s="204"/>
      <c r="AY120" s="244"/>
      <c r="AZ120" s="268"/>
      <c r="BA120" s="279"/>
      <c r="BB120" s="184"/>
      <c r="BC120" s="184"/>
      <c r="BD120" s="184"/>
      <c r="BE120" s="184"/>
      <c r="BF120" s="184"/>
      <c r="BG120" s="184"/>
      <c r="BH120" s="184"/>
      <c r="BI120" s="184"/>
      <c r="BJ120" s="184"/>
      <c r="BK120" s="184"/>
      <c r="BL120" s="184"/>
      <c r="BM120" s="184"/>
      <c r="BN120" s="184"/>
      <c r="BO120" s="184"/>
      <c r="BP120" s="184"/>
      <c r="BQ120" s="184"/>
      <c r="BR120" s="184"/>
      <c r="BS120" s="184"/>
      <c r="BT120" s="184"/>
      <c r="BU120" s="184"/>
      <c r="BV120" s="184"/>
      <c r="BW120" s="184"/>
      <c r="BX120" s="184"/>
      <c r="BY120" s="184"/>
      <c r="BZ120" s="184"/>
      <c r="CA120" s="184"/>
      <c r="CB120" s="184"/>
      <c r="CC120" s="184"/>
      <c r="CD120" s="184"/>
      <c r="CE120" s="184"/>
      <c r="CF120" s="184"/>
      <c r="CG120" s="184"/>
      <c r="CH120" s="184"/>
      <c r="CI120" s="184"/>
      <c r="CJ120" s="184"/>
      <c r="CK120" s="184"/>
      <c r="CL120" s="184"/>
      <c r="CM120" s="193"/>
    </row>
    <row r="121" spans="1:184" s="164" customFormat="1" ht="14.4" customHeight="1" x14ac:dyDescent="0.25">
      <c r="A121" s="270"/>
      <c r="B121" s="270"/>
      <c r="C121" s="220"/>
      <c r="D121" s="220"/>
      <c r="E121" s="223"/>
      <c r="F121" s="220"/>
      <c r="G121" s="238"/>
      <c r="H121" s="236"/>
      <c r="I121" s="236"/>
      <c r="J121" s="270"/>
      <c r="K121" s="325"/>
      <c r="L121" s="274"/>
      <c r="M121" s="270"/>
      <c r="N121" s="274"/>
      <c r="O121" s="274"/>
      <c r="P121" s="270"/>
      <c r="Q121" s="270"/>
      <c r="R121" s="270"/>
      <c r="S121" s="270"/>
      <c r="T121" s="270"/>
      <c r="U121" s="270"/>
      <c r="V121" s="270"/>
      <c r="W121" s="270"/>
      <c r="X121" s="270"/>
      <c r="Y121" s="270"/>
      <c r="Z121" s="270"/>
      <c r="AA121" s="345"/>
      <c r="AB121" s="246"/>
      <c r="AC121" s="246"/>
      <c r="AD121" s="246"/>
      <c r="AE121" s="246"/>
      <c r="AF121" s="336"/>
      <c r="AG121" s="241"/>
      <c r="AH121" s="171"/>
      <c r="AI121" s="270"/>
      <c r="AJ121" s="335"/>
      <c r="AK121" s="241"/>
      <c r="AL121" s="171"/>
      <c r="AM121" s="270"/>
      <c r="AN121" s="270"/>
      <c r="AO121" s="270"/>
      <c r="AP121" s="270"/>
      <c r="AQ121" s="270"/>
      <c r="AR121" s="270"/>
      <c r="AS121" s="270"/>
      <c r="AT121" s="270"/>
      <c r="AU121" s="270"/>
      <c r="AV121" s="270"/>
      <c r="AW121" s="270"/>
      <c r="AX121" s="204"/>
      <c r="AY121" s="244"/>
      <c r="AZ121" s="268"/>
      <c r="BA121" s="279"/>
      <c r="BB121" s="184"/>
      <c r="BC121" s="184"/>
      <c r="BD121" s="184"/>
      <c r="BE121" s="184"/>
      <c r="BF121" s="184"/>
      <c r="BG121" s="184"/>
      <c r="BH121" s="184"/>
      <c r="BI121" s="184"/>
      <c r="BJ121" s="184"/>
      <c r="BK121" s="184"/>
      <c r="BL121" s="184"/>
      <c r="BM121" s="184"/>
      <c r="BN121" s="184"/>
      <c r="BO121" s="184"/>
      <c r="BP121" s="184"/>
      <c r="BQ121" s="184"/>
      <c r="BR121" s="184"/>
      <c r="BS121" s="184"/>
      <c r="BT121" s="184"/>
      <c r="BU121" s="184"/>
      <c r="BV121" s="184"/>
      <c r="BW121" s="184"/>
      <c r="BX121" s="184"/>
      <c r="BY121" s="184"/>
      <c r="BZ121" s="184"/>
      <c r="CA121" s="184"/>
      <c r="CB121" s="184"/>
      <c r="CC121" s="184"/>
      <c r="CD121" s="184"/>
      <c r="CE121" s="184"/>
      <c r="CF121" s="184"/>
      <c r="CG121" s="184"/>
      <c r="CH121" s="184"/>
      <c r="CI121" s="184"/>
      <c r="CJ121" s="184"/>
      <c r="CK121" s="184"/>
      <c r="CL121" s="184"/>
      <c r="CM121" s="193"/>
    </row>
    <row r="122" spans="1:184" s="164" customFormat="1" ht="14.4" customHeight="1" x14ac:dyDescent="0.25">
      <c r="A122" s="270"/>
      <c r="B122" s="270"/>
      <c r="C122" s="221"/>
      <c r="D122" s="221"/>
      <c r="E122" s="224"/>
      <c r="F122" s="221"/>
      <c r="G122" s="238"/>
      <c r="H122" s="236"/>
      <c r="I122" s="236"/>
      <c r="J122" s="270"/>
      <c r="K122" s="325"/>
      <c r="L122" s="274"/>
      <c r="M122" s="270"/>
      <c r="N122" s="274"/>
      <c r="O122" s="274"/>
      <c r="P122" s="270"/>
      <c r="Q122" s="270"/>
      <c r="R122" s="270"/>
      <c r="S122" s="270"/>
      <c r="T122" s="270"/>
      <c r="U122" s="270"/>
      <c r="V122" s="270"/>
      <c r="W122" s="270"/>
      <c r="X122" s="270"/>
      <c r="Y122" s="270"/>
      <c r="Z122" s="270"/>
      <c r="AA122" s="346"/>
      <c r="AB122" s="246"/>
      <c r="AC122" s="246"/>
      <c r="AD122" s="246"/>
      <c r="AE122" s="246"/>
      <c r="AF122" s="336"/>
      <c r="AG122" s="241"/>
      <c r="AH122" s="171"/>
      <c r="AI122" s="270"/>
      <c r="AJ122" s="335"/>
      <c r="AK122" s="241"/>
      <c r="AL122" s="171"/>
      <c r="AM122" s="270"/>
      <c r="AN122" s="270"/>
      <c r="AO122" s="270"/>
      <c r="AP122" s="270"/>
      <c r="AQ122" s="270"/>
      <c r="AR122" s="270"/>
      <c r="AS122" s="270"/>
      <c r="AT122" s="270"/>
      <c r="AU122" s="270"/>
      <c r="AV122" s="270"/>
      <c r="AW122" s="270"/>
      <c r="AX122" s="204"/>
      <c r="AY122" s="244"/>
      <c r="AZ122" s="268"/>
      <c r="BA122" s="279"/>
      <c r="BB122" s="184"/>
      <c r="BC122" s="184"/>
      <c r="BD122" s="184"/>
      <c r="BE122" s="184"/>
      <c r="BF122" s="184"/>
      <c r="BG122" s="184"/>
      <c r="BH122" s="184"/>
      <c r="BI122" s="184"/>
      <c r="BJ122" s="184"/>
      <c r="BK122" s="184"/>
      <c r="BL122" s="184"/>
      <c r="BM122" s="184"/>
      <c r="BN122" s="184"/>
      <c r="BO122" s="184"/>
      <c r="BP122" s="184"/>
      <c r="BQ122" s="184"/>
      <c r="BR122" s="184"/>
      <c r="BS122" s="184"/>
      <c r="BT122" s="184"/>
      <c r="BU122" s="184"/>
      <c r="BV122" s="184"/>
      <c r="BW122" s="184"/>
      <c r="BX122" s="184"/>
      <c r="BY122" s="184"/>
      <c r="BZ122" s="184"/>
      <c r="CA122" s="184"/>
      <c r="CB122" s="184"/>
      <c r="CC122" s="184"/>
      <c r="CD122" s="184"/>
      <c r="CE122" s="184"/>
      <c r="CF122" s="184"/>
      <c r="CG122" s="184"/>
      <c r="CH122" s="184"/>
      <c r="CI122" s="184"/>
      <c r="CJ122" s="184"/>
      <c r="CK122" s="184"/>
      <c r="CL122" s="184"/>
      <c r="CM122" s="193"/>
    </row>
    <row r="123" spans="1:184" s="92" customFormat="1" ht="31.8" customHeight="1" x14ac:dyDescent="0.25">
      <c r="A123" s="236">
        <v>19</v>
      </c>
      <c r="B123" s="236" t="s">
        <v>764</v>
      </c>
      <c r="C123" s="219" t="s">
        <v>841</v>
      </c>
      <c r="D123" s="219" t="s">
        <v>839</v>
      </c>
      <c r="E123" s="222" t="str">
        <f>IFERROR(VLOOKUP(C123,Tabla4[#All],2,0),"")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23" s="219" t="s">
        <v>250</v>
      </c>
      <c r="G123" s="238" t="s">
        <v>32</v>
      </c>
      <c r="H123" s="236" t="s">
        <v>71</v>
      </c>
      <c r="I123" s="236" t="s">
        <v>585</v>
      </c>
      <c r="J123" s="236" t="s">
        <v>252</v>
      </c>
      <c r="K123" s="236" t="s">
        <v>634</v>
      </c>
      <c r="L123" s="236" t="s">
        <v>962</v>
      </c>
      <c r="M123" s="236" t="s">
        <v>32</v>
      </c>
      <c r="N123" s="236" t="s">
        <v>106</v>
      </c>
      <c r="O123" s="237">
        <v>83</v>
      </c>
      <c r="P123" s="236" t="str">
        <f>IF(AND(O123&lt;=2),"Muy Baja",IF(AND(O123&gt;=3,O123&lt;=23),"Baja",IF(AND(O123&gt;=24,O123&lt;=499),"Media",IF(AND(O123&gt;=500,O123&lt;=4999),"Alta",IF(AND(O123&gt;=5000),"Muy Alta",FALSE)))))</f>
        <v>Media</v>
      </c>
      <c r="Q123" s="236" t="str">
        <f>IF(AND(O123&lt;=2),"20%",IF(AND(O123&gt;=3,O123&lt;=23),"40%",IF(AND(O123&gt;=24,O123&lt;=499),"60%",IF(AND(O123&gt;=500,O123&lt;=4999),"80%",IF(AND(O123&gt;=5000),"100%",FALSE)))))</f>
        <v>60%</v>
      </c>
      <c r="R123" s="236" t="s">
        <v>44</v>
      </c>
      <c r="S123" s="236" t="str">
        <f>IF(AND(R123=$GB$4),"Leve",IF(AND(R123=$GB$5),"Menor",IF(AND(R123=$GB$6),"Moderado",IF(AND(R123=$GB$7),"mayor",IF(AND(R123=$GB$8),"Catastrófico",IF(AND(R123=$GB$10),"Leve",IF(AND(R123=$GB$11),"Menor",IF(AND(R123=$GB$12),"Moderado",IF(AND(R123=$GB$13),"Mayor",IF(AND(R123=$GB$14),"Catastrófico",FALSE))))))))))</f>
        <v>Catastrófico</v>
      </c>
      <c r="T123" s="234" t="str">
        <f>IF(AND(S123="Leve"),"20%",IF(AND(S123="Menor"),"40%",IF(AND(S123="Moderado"),"60%",IF(AND(S123="Mayor"),"80%",IF(AND(S123="Catastrófico"),"100%","")))))</f>
        <v>100%</v>
      </c>
      <c r="U123" s="236" t="str">
        <f>IF(AND(Q123&lt;="40%",T123="20%"),"Bajo",IF(AND(Q123="60%",T123="20%"),"Moderado",IF(AND(Q123="80%",T123="20%"),"Moderado",IF(AND(Q123="100%",T123="20%"),"Alto",IF(AND(Q123="20%",T123="40%"),"Bajo",IF(AND(Q123="40%",T123="40%"),"Moderado",IF(AND(Q123="60%",T123="40%"),"Moderado",IF(AND(Q123="80%",T123="40%"),"Moderado",IF(AND(Q123="100%",T123="40%"),"Alto",IF(AND(Q123="20%",T123="60%"),"Moderado",IF(AND(Q123="40%",T123="60%"),"Moderado",IF(AND(Q123="60%",T123="60%"),"Moderado",IF(AND(Q123="80%",T123="60%"),"Alto",IF(AND(Q123="100%",T123="60%"),"Alto",IF(AND(Q123="20%",T123="80%"),"Alto",IF(AND(Q123="40%",T123="80%"),"Alto",IF(AND(Q123="60%",T123="80%"),"Alto",IF(AND(Q123="80%",T123="80%"),"Alto",IF(AND(Q123="100%",T123="80%"),"Alto",IF(AND(Q123="20%",T123="100%"),"Extremo",IF(AND(Q123="40%",T123="100%"),"Extremo",IF(AND(Q123="60%",T123="100%"),"Extremo",IF(AND(Q123="80%",T123="100%"),"Moderado",IF(AND(Q123="100%",T123="100%"),"Extremo",""""))))))))))))))))))))))))</f>
        <v>Extremo</v>
      </c>
      <c r="V123" s="38">
        <v>1</v>
      </c>
      <c r="W123" s="48" t="s">
        <v>614</v>
      </c>
      <c r="X123" s="157" t="s">
        <v>54</v>
      </c>
      <c r="Y123" s="86" t="s">
        <v>51</v>
      </c>
      <c r="Z123" s="86" t="s">
        <v>57</v>
      </c>
      <c r="AA123" s="86" t="str">
        <f t="shared" si="3"/>
        <v>40%</v>
      </c>
      <c r="AB123" s="133" t="s">
        <v>783</v>
      </c>
      <c r="AC123" s="133" t="s">
        <v>791</v>
      </c>
      <c r="AD123" s="133" t="s">
        <v>796</v>
      </c>
      <c r="AE123" s="133" t="s">
        <v>785</v>
      </c>
      <c r="AF123" s="39">
        <f>IFERROR(IF(X123="Probabilidad",(Q123-(+Q123*AA123)),IF(X123="Impacto",Q123,"")),"")</f>
        <v>0.36</v>
      </c>
      <c r="AG123" s="242">
        <f>LOOKUP(2,1/(AF123:AF129&lt;&gt;""),AF123:AF129)</f>
        <v>2.3327999999999998E-2</v>
      </c>
      <c r="AH123" s="85"/>
      <c r="AI123" s="236" t="str">
        <f>IF(AND(AG123&lt;=20%),"Muy Baja",IF(AND(AG123&gt;=21%,AG123&lt;=40%),"Baja",IF(AND(AG123&gt;=41%,AG123&lt;=60%),"Media",IF(AND(AG123&gt;=61%,AG123&lt;=80%),"Alta",IF(AND(AG123&gt;=81%,AG123&gt;=100%),"Muy Alta",FALSE)))))</f>
        <v>Muy Baja</v>
      </c>
      <c r="AJ123" s="85" t="str">
        <f>IFERROR(IF(X123="Impacto",(T123-(+T123*AA123)),IF(X123="Probabilidad",T123,"")),"")</f>
        <v>100%</v>
      </c>
      <c r="AK123" s="242" t="str">
        <f>LOOKUP(2,1/(AJ123:AJ129&lt;&gt;""),AJ123:AJ129)</f>
        <v>100%</v>
      </c>
      <c r="AL123" s="85"/>
      <c r="AM123" s="236" t="str">
        <f>IF(AND(AK123&lt;=20%),"Leve",IF(AND(AK123&gt;=21%,AK123&lt;=40%),"Menor",IF(AND(AK123&gt;=41%,AK123&lt;=60%),"Moderado",IF(AND(AK123&gt;=61%,AK123&lt;=80%),"Mayor",IF(AND(AK123&gt;=81%,AK123&gt;=100%),"Catastrófico",FALSE)))))</f>
        <v>Catastrófico</v>
      </c>
      <c r="AN123" s="236" t="str">
        <f>IF(OR(AND(AI123="Media",AM123="Leve"),AND(AI123="Alta",AM123="Leve"),AND(AI123="Alta",AM123="Menor"),AND(AI123="Media",AM123="Menor"),AND(AI123="Baja",AM123="Menor"),AND(AI123="Media",AM123="Moderado"),AND(AI123="Baja",AM123="Moderado"),AND(AI123="Muy Baja",AM123="Moderado")),"Moderado",IF(OR(AND(AI123="Baja",AM123="Leve"),AND(AI123="Muy Baja",AM123="Leve"),AND(AI123="Muy Baja",AM123="Menor")),"Bajo",IF(OR(AND(AI123="Muy Alta",AM123="Leve"),AND(AI123="Muy Alta",AM123="Menor"),AND(AI123="Muy Alta",AM123="Moderado"),AND(AI123="Alta",AM123="Moderado"),AND(AI123="Muy Alta",AM123="Mayor"),AND(AI123="Alta",AM123="Mayor"),AND(AI123="Media",AM123="Mayor"),AND(AI123="Baja",AM123="Mayor"),AND(AI123="Muy Baja",AM123="Mayor")),"Alto",IF(OR(AND(AI123="Alta",AM123="Catastrófico"),AND(AI123="Muy Alta",AM123="Catastrófico"),AND(AI123="Media",AM123="Catastrófico"),AND(AI123="Baja",AM123="Catastrófico"),AND(AI123="Muy Baja",AM123="Catastrófico")),"Extremo",IF(AM123="Catastrófico","Extremo")))))</f>
        <v>Extremo</v>
      </c>
      <c r="AO123" s="236" t="s">
        <v>67</v>
      </c>
      <c r="AP123" s="86"/>
      <c r="AQ123" s="86"/>
      <c r="AR123" s="45"/>
      <c r="AS123" s="45"/>
      <c r="AT123" s="86"/>
      <c r="AU123" s="86"/>
      <c r="AV123" s="237" t="s">
        <v>253</v>
      </c>
      <c r="AW123" s="237" t="s">
        <v>159</v>
      </c>
      <c r="AX123" s="205"/>
      <c r="AY123" s="245"/>
      <c r="AZ123" s="268"/>
      <c r="BA123" s="279"/>
      <c r="BB123" s="198"/>
      <c r="BC123" s="198"/>
      <c r="BD123" s="196"/>
      <c r="BE123" s="196"/>
      <c r="BF123" s="196"/>
      <c r="BG123" s="196"/>
      <c r="BH123" s="196"/>
      <c r="BI123" s="196"/>
      <c r="BJ123" s="196"/>
      <c r="BK123" s="196"/>
      <c r="BL123" s="196"/>
      <c r="BM123" s="196"/>
      <c r="BN123" s="196"/>
      <c r="BO123" s="196"/>
      <c r="BP123" s="196"/>
      <c r="BQ123" s="196"/>
      <c r="BR123" s="196"/>
      <c r="BS123" s="196"/>
      <c r="BT123" s="196"/>
      <c r="BU123" s="196"/>
      <c r="BV123" s="196"/>
      <c r="BW123" s="196"/>
      <c r="BX123" s="196"/>
      <c r="BY123" s="196"/>
      <c r="BZ123" s="196"/>
      <c r="CA123" s="196"/>
      <c r="CB123" s="196"/>
      <c r="CC123" s="196"/>
      <c r="CD123" s="196"/>
      <c r="CE123" s="196"/>
      <c r="CF123" s="196"/>
      <c r="CG123" s="196"/>
      <c r="CH123" s="196"/>
      <c r="CI123" s="196"/>
      <c r="CJ123" s="196"/>
      <c r="CK123" s="196"/>
      <c r="CL123" s="196"/>
      <c r="FX123" s="27"/>
      <c r="GB123" s="26" t="s">
        <v>50</v>
      </c>
    </row>
    <row r="124" spans="1:184" s="92" customFormat="1" ht="28.8" customHeight="1" x14ac:dyDescent="0.3">
      <c r="A124" s="236"/>
      <c r="B124" s="236"/>
      <c r="C124" s="220"/>
      <c r="D124" s="220"/>
      <c r="E124" s="223"/>
      <c r="F124" s="220"/>
      <c r="G124" s="238"/>
      <c r="H124" s="236"/>
      <c r="I124" s="236"/>
      <c r="J124" s="236"/>
      <c r="K124" s="236"/>
      <c r="L124" s="236"/>
      <c r="M124" s="236"/>
      <c r="N124" s="236"/>
      <c r="O124" s="237"/>
      <c r="P124" s="236"/>
      <c r="Q124" s="236"/>
      <c r="R124" s="236"/>
      <c r="S124" s="236"/>
      <c r="T124" s="234"/>
      <c r="U124" s="236"/>
      <c r="V124" s="38">
        <v>2</v>
      </c>
      <c r="W124" s="47" t="s">
        <v>958</v>
      </c>
      <c r="X124" s="157" t="s">
        <v>54</v>
      </c>
      <c r="Y124" s="86" t="s">
        <v>51</v>
      </c>
      <c r="Z124" s="86" t="s">
        <v>57</v>
      </c>
      <c r="AA124" s="86" t="str">
        <f t="shared" si="3"/>
        <v>40%</v>
      </c>
      <c r="AB124" s="133" t="s">
        <v>783</v>
      </c>
      <c r="AC124" s="133" t="s">
        <v>791</v>
      </c>
      <c r="AD124" s="133" t="s">
        <v>796</v>
      </c>
      <c r="AE124" s="133" t="s">
        <v>785</v>
      </c>
      <c r="AF124" s="39">
        <f>IFERROR(IF(AND(X123="Probabilidad",X124="Probabilidad"),(AF123-(+AF123*AA124)),IF(X124="Probabilidad",(Q123-(+Q123*AA124)),IF(X124="Impacto",AF123,""))),"")</f>
        <v>0.216</v>
      </c>
      <c r="AG124" s="242"/>
      <c r="AH124" s="85"/>
      <c r="AI124" s="236"/>
      <c r="AJ124" s="85" t="str">
        <f>IFERROR(IF(AND(X123="Impacto",AA124="Impacto"),(AJ123-(+AJ123*AA124)),IF(X124="Impacto",(T123-(+T123*AA124)),IF(X124="Probabilidad",AJ123,""))),"")</f>
        <v>100%</v>
      </c>
      <c r="AK124" s="242"/>
      <c r="AL124" s="85"/>
      <c r="AM124" s="236"/>
      <c r="AN124" s="236"/>
      <c r="AO124" s="236"/>
      <c r="AP124" s="86"/>
      <c r="AQ124" s="86"/>
      <c r="AR124" s="45"/>
      <c r="AS124" s="86"/>
      <c r="AT124" s="86"/>
      <c r="AU124" s="86"/>
      <c r="AV124" s="237"/>
      <c r="AW124" s="237"/>
      <c r="AX124" s="283" t="s">
        <v>635</v>
      </c>
      <c r="AY124" s="243"/>
      <c r="AZ124" s="268"/>
      <c r="BA124" s="279"/>
      <c r="BB124" s="198"/>
      <c r="BC124" s="198"/>
      <c r="BD124" s="196"/>
      <c r="BE124" s="196"/>
      <c r="BF124" s="196"/>
      <c r="BG124" s="196"/>
      <c r="BH124" s="196"/>
      <c r="BI124" s="196"/>
      <c r="BJ124" s="196"/>
      <c r="BK124" s="196"/>
      <c r="BL124" s="196"/>
      <c r="BM124" s="196"/>
      <c r="BN124" s="196"/>
      <c r="BO124" s="196"/>
      <c r="BP124" s="196"/>
      <c r="BQ124" s="196"/>
      <c r="BR124" s="196"/>
      <c r="BS124" s="196"/>
      <c r="BT124" s="196"/>
      <c r="BU124" s="196"/>
      <c r="BV124" s="196"/>
      <c r="BW124" s="196"/>
      <c r="BX124" s="196"/>
      <c r="BY124" s="196"/>
      <c r="BZ124" s="196"/>
      <c r="CA124" s="196"/>
      <c r="CB124" s="196"/>
      <c r="CC124" s="196"/>
      <c r="CD124" s="196"/>
      <c r="CE124" s="196"/>
      <c r="CF124" s="196"/>
      <c r="CG124" s="196"/>
      <c r="CH124" s="196"/>
      <c r="CI124" s="196"/>
      <c r="CJ124" s="196"/>
      <c r="CK124" s="196"/>
      <c r="CL124" s="196"/>
      <c r="FX124" s="27"/>
      <c r="GB124" s="36"/>
    </row>
    <row r="125" spans="1:184" s="92" customFormat="1" ht="30" customHeight="1" x14ac:dyDescent="0.3">
      <c r="A125" s="236"/>
      <c r="B125" s="236"/>
      <c r="C125" s="220"/>
      <c r="D125" s="220"/>
      <c r="E125" s="223"/>
      <c r="F125" s="220"/>
      <c r="G125" s="238"/>
      <c r="H125" s="236"/>
      <c r="I125" s="236"/>
      <c r="J125" s="236"/>
      <c r="K125" s="236"/>
      <c r="L125" s="236"/>
      <c r="M125" s="236"/>
      <c r="N125" s="236"/>
      <c r="O125" s="237"/>
      <c r="P125" s="236"/>
      <c r="Q125" s="236"/>
      <c r="R125" s="236"/>
      <c r="S125" s="236"/>
      <c r="T125" s="234"/>
      <c r="U125" s="236"/>
      <c r="V125" s="38">
        <v>3</v>
      </c>
      <c r="W125" s="47" t="s">
        <v>959</v>
      </c>
      <c r="X125" s="157" t="s">
        <v>54</v>
      </c>
      <c r="Y125" s="86" t="s">
        <v>51</v>
      </c>
      <c r="Z125" s="86" t="s">
        <v>57</v>
      </c>
      <c r="AA125" s="86" t="str">
        <f t="shared" si="3"/>
        <v>40%</v>
      </c>
      <c r="AB125" s="133" t="s">
        <v>783</v>
      </c>
      <c r="AC125" s="133" t="s">
        <v>791</v>
      </c>
      <c r="AD125" s="133" t="s">
        <v>796</v>
      </c>
      <c r="AE125" s="133" t="s">
        <v>785</v>
      </c>
      <c r="AF125" s="39">
        <f>IFERROR(IF(AND(X124="Probabilidad",X125="Probabilidad"),(AF124-(+AF124*AA125)),IF(X125="Probabilidad",(Q124-(+Q124*AA125)),IF(X125="Impacto",AF124,""))),"")</f>
        <v>0.12959999999999999</v>
      </c>
      <c r="AG125" s="242"/>
      <c r="AH125" s="85"/>
      <c r="AI125" s="236"/>
      <c r="AJ125" s="85" t="str">
        <f>IFERROR(IF(AND(X124="Impacto",AA125="Impacto"),(AJ124-(+AJ124*AA125)),IF(X125="Impacto",(T124-(+T124*AA125)),IF(X125="Probabilidad",AJ124,""))),"")</f>
        <v>100%</v>
      </c>
      <c r="AK125" s="242"/>
      <c r="AL125" s="85"/>
      <c r="AM125" s="236"/>
      <c r="AN125" s="236"/>
      <c r="AO125" s="236"/>
      <c r="AP125" s="86"/>
      <c r="AQ125" s="86"/>
      <c r="AR125" s="45"/>
      <c r="AS125" s="86"/>
      <c r="AT125" s="86"/>
      <c r="AU125" s="86"/>
      <c r="AV125" s="237"/>
      <c r="AW125" s="237"/>
      <c r="AX125" s="283"/>
      <c r="AY125" s="244"/>
      <c r="AZ125" s="268"/>
      <c r="BA125" s="279"/>
      <c r="BB125" s="198"/>
      <c r="BC125" s="198"/>
      <c r="BD125" s="196"/>
      <c r="BE125" s="196"/>
      <c r="BF125" s="196"/>
      <c r="BG125" s="196"/>
      <c r="BH125" s="196"/>
      <c r="BI125" s="196"/>
      <c r="BJ125" s="196"/>
      <c r="BK125" s="196"/>
      <c r="BL125" s="196"/>
      <c r="BM125" s="196"/>
      <c r="BN125" s="196"/>
      <c r="BO125" s="196"/>
      <c r="BP125" s="196"/>
      <c r="BQ125" s="196"/>
      <c r="BR125" s="196"/>
      <c r="BS125" s="196"/>
      <c r="BT125" s="196"/>
      <c r="BU125" s="196"/>
      <c r="BV125" s="196"/>
      <c r="BW125" s="196"/>
      <c r="BX125" s="196"/>
      <c r="BY125" s="196"/>
      <c r="BZ125" s="196"/>
      <c r="CA125" s="196"/>
      <c r="CB125" s="196"/>
      <c r="CC125" s="196"/>
      <c r="CD125" s="196"/>
      <c r="CE125" s="196"/>
      <c r="CF125" s="196"/>
      <c r="CG125" s="196"/>
      <c r="CH125" s="196"/>
      <c r="CI125" s="196"/>
      <c r="CJ125" s="196"/>
      <c r="CK125" s="196"/>
      <c r="CL125" s="196"/>
      <c r="FX125" s="27"/>
    </row>
    <row r="126" spans="1:184" s="92" customFormat="1" ht="25.8" customHeight="1" x14ac:dyDescent="0.3">
      <c r="A126" s="236"/>
      <c r="B126" s="236"/>
      <c r="C126" s="220"/>
      <c r="D126" s="220"/>
      <c r="E126" s="223"/>
      <c r="F126" s="220"/>
      <c r="G126" s="238"/>
      <c r="H126" s="236"/>
      <c r="I126" s="236"/>
      <c r="J126" s="236"/>
      <c r="K126" s="236"/>
      <c r="L126" s="236"/>
      <c r="M126" s="236"/>
      <c r="N126" s="236"/>
      <c r="O126" s="237"/>
      <c r="P126" s="236"/>
      <c r="Q126" s="236"/>
      <c r="R126" s="236"/>
      <c r="S126" s="236"/>
      <c r="T126" s="234"/>
      <c r="U126" s="236"/>
      <c r="V126" s="38">
        <v>4</v>
      </c>
      <c r="W126" s="47" t="s">
        <v>960</v>
      </c>
      <c r="X126" s="157" t="s">
        <v>54</v>
      </c>
      <c r="Y126" s="86" t="s">
        <v>51</v>
      </c>
      <c r="Z126" s="86" t="s">
        <v>57</v>
      </c>
      <c r="AA126" s="86" t="str">
        <f t="shared" si="3"/>
        <v>40%</v>
      </c>
      <c r="AB126" s="133" t="s">
        <v>790</v>
      </c>
      <c r="AC126" s="133" t="s">
        <v>791</v>
      </c>
      <c r="AD126" s="133" t="s">
        <v>796</v>
      </c>
      <c r="AE126" s="133" t="s">
        <v>785</v>
      </c>
      <c r="AF126" s="39">
        <f>IFERROR(IF(AND(X125="Probabilidad",X126="Probabilidad"),(AF125-(+AF125*AA126)),IF(X126="Probabilidad",(Q125-(+Q125*AA126)),IF(X126="Impacto",AF125,""))),"")</f>
        <v>7.7759999999999996E-2</v>
      </c>
      <c r="AG126" s="242"/>
      <c r="AH126" s="85"/>
      <c r="AI126" s="236"/>
      <c r="AJ126" s="85" t="str">
        <f>IFERROR(IF(AND(X125="Impacto",AA126="Impacto"),(AJ125-(+AJ125*AA126)),IF(X126="Impacto",(T125-(+T125*AA126)),IF(X126="Probabilidad",AJ125,""))),"")</f>
        <v>100%</v>
      </c>
      <c r="AK126" s="242"/>
      <c r="AL126" s="85"/>
      <c r="AM126" s="236"/>
      <c r="AN126" s="236"/>
      <c r="AO126" s="236"/>
      <c r="AP126" s="86"/>
      <c r="AQ126" s="86"/>
      <c r="AR126" s="45"/>
      <c r="AS126" s="86"/>
      <c r="AT126" s="86"/>
      <c r="AU126" s="86"/>
      <c r="AV126" s="237"/>
      <c r="AW126" s="237"/>
      <c r="AX126" s="283"/>
      <c r="AY126" s="244"/>
      <c r="AZ126" s="268"/>
      <c r="BA126" s="279"/>
      <c r="BB126" s="198"/>
      <c r="BC126" s="198"/>
      <c r="BD126" s="196"/>
      <c r="BE126" s="196"/>
      <c r="BF126" s="196"/>
      <c r="BG126" s="196"/>
      <c r="BH126" s="196"/>
      <c r="BI126" s="196"/>
      <c r="BJ126" s="196"/>
      <c r="BK126" s="196"/>
      <c r="BL126" s="196"/>
      <c r="BM126" s="196"/>
      <c r="BN126" s="196"/>
      <c r="BO126" s="196"/>
      <c r="BP126" s="196"/>
      <c r="BQ126" s="196"/>
      <c r="BR126" s="196"/>
      <c r="BS126" s="196"/>
      <c r="BT126" s="196"/>
      <c r="BU126" s="196"/>
      <c r="BV126" s="196"/>
      <c r="BW126" s="196"/>
      <c r="BX126" s="196"/>
      <c r="BY126" s="196"/>
      <c r="BZ126" s="196"/>
      <c r="CA126" s="196"/>
      <c r="CB126" s="196"/>
      <c r="CC126" s="196"/>
      <c r="CD126" s="196"/>
      <c r="CE126" s="196"/>
      <c r="CF126" s="196"/>
      <c r="CG126" s="196"/>
      <c r="CH126" s="196"/>
      <c r="CI126" s="196"/>
      <c r="CJ126" s="196"/>
      <c r="CK126" s="196"/>
      <c r="CL126" s="196"/>
      <c r="FX126" s="27"/>
    </row>
    <row r="127" spans="1:184" s="92" customFormat="1" ht="28.2" customHeight="1" x14ac:dyDescent="0.3">
      <c r="A127" s="236"/>
      <c r="B127" s="236"/>
      <c r="C127" s="220"/>
      <c r="D127" s="220"/>
      <c r="E127" s="223"/>
      <c r="F127" s="220"/>
      <c r="G127" s="238"/>
      <c r="H127" s="236"/>
      <c r="I127" s="236"/>
      <c r="J127" s="236"/>
      <c r="K127" s="236"/>
      <c r="L127" s="236"/>
      <c r="M127" s="236"/>
      <c r="N127" s="236"/>
      <c r="O127" s="237"/>
      <c r="P127" s="236"/>
      <c r="Q127" s="236"/>
      <c r="R127" s="236"/>
      <c r="S127" s="236"/>
      <c r="T127" s="234"/>
      <c r="U127" s="236"/>
      <c r="V127" s="38">
        <v>5</v>
      </c>
      <c r="W127" s="47" t="s">
        <v>254</v>
      </c>
      <c r="X127" s="157" t="s">
        <v>54</v>
      </c>
      <c r="Y127" s="86" t="s">
        <v>51</v>
      </c>
      <c r="Z127" s="86" t="s">
        <v>57</v>
      </c>
      <c r="AA127" s="86" t="str">
        <f t="shared" si="3"/>
        <v>40%</v>
      </c>
      <c r="AB127" s="133" t="s">
        <v>783</v>
      </c>
      <c r="AC127" s="133" t="s">
        <v>791</v>
      </c>
      <c r="AD127" s="133" t="s">
        <v>796</v>
      </c>
      <c r="AE127" s="133" t="s">
        <v>785</v>
      </c>
      <c r="AF127" s="39">
        <f>IFERROR(IF(AND(X126="Probabilidad",X127="Probabilidad"),(AF126-(+AF126*AA127)),IF(X127="Probabilidad",(Q126-(+Q126*AA127)),IF(X127="Impacto",AF126,""))),"")</f>
        <v>4.6655999999999996E-2</v>
      </c>
      <c r="AG127" s="242"/>
      <c r="AH127" s="85"/>
      <c r="AI127" s="236"/>
      <c r="AJ127" s="85" t="str">
        <f>IFERROR(IF(AND(X126="Impacto",AA127="Impacto"),(AJ126-(+AJ126*AA127)),IF(X127="Impacto",(T126-(+T126*AA127)),IF(X127="Probabilidad",AJ126,""))),"")</f>
        <v>100%</v>
      </c>
      <c r="AK127" s="242"/>
      <c r="AL127" s="85"/>
      <c r="AM127" s="236"/>
      <c r="AN127" s="236"/>
      <c r="AO127" s="236"/>
      <c r="AP127" s="86"/>
      <c r="AQ127" s="86"/>
      <c r="AR127" s="45"/>
      <c r="AS127" s="86"/>
      <c r="AT127" s="86"/>
      <c r="AU127" s="86"/>
      <c r="AV127" s="237"/>
      <c r="AW127" s="237"/>
      <c r="AX127" s="283"/>
      <c r="AY127" s="244"/>
      <c r="AZ127" s="268"/>
      <c r="BA127" s="279"/>
      <c r="BB127" s="198"/>
      <c r="BC127" s="198"/>
      <c r="BD127" s="196"/>
      <c r="BE127" s="196"/>
      <c r="BF127" s="196"/>
      <c r="BG127" s="196"/>
      <c r="BH127" s="196"/>
      <c r="BI127" s="196"/>
      <c r="BJ127" s="196"/>
      <c r="BK127" s="196"/>
      <c r="BL127" s="196"/>
      <c r="BM127" s="196"/>
      <c r="BN127" s="196"/>
      <c r="BO127" s="196"/>
      <c r="BP127" s="196"/>
      <c r="BQ127" s="196"/>
      <c r="BR127" s="196"/>
      <c r="BS127" s="196"/>
      <c r="BT127" s="196"/>
      <c r="BU127" s="196"/>
      <c r="BV127" s="196"/>
      <c r="BW127" s="196"/>
      <c r="BX127" s="196"/>
      <c r="BY127" s="196"/>
      <c r="BZ127" s="196"/>
      <c r="CA127" s="196"/>
      <c r="CB127" s="196"/>
      <c r="CC127" s="196"/>
      <c r="CD127" s="196"/>
      <c r="CE127" s="196"/>
      <c r="CF127" s="196"/>
      <c r="CG127" s="196"/>
      <c r="CH127" s="196"/>
      <c r="CI127" s="196"/>
      <c r="CJ127" s="196"/>
      <c r="CK127" s="196"/>
      <c r="CL127" s="196"/>
      <c r="FX127" s="27"/>
    </row>
    <row r="128" spans="1:184" s="92" customFormat="1" ht="19.8" customHeight="1" x14ac:dyDescent="0.3">
      <c r="A128" s="236"/>
      <c r="B128" s="236"/>
      <c r="C128" s="220"/>
      <c r="D128" s="220"/>
      <c r="E128" s="223"/>
      <c r="F128" s="220"/>
      <c r="G128" s="238"/>
      <c r="H128" s="236"/>
      <c r="I128" s="236"/>
      <c r="J128" s="236"/>
      <c r="K128" s="236"/>
      <c r="L128" s="236"/>
      <c r="M128" s="236"/>
      <c r="N128" s="236"/>
      <c r="O128" s="237"/>
      <c r="P128" s="236"/>
      <c r="Q128" s="236"/>
      <c r="R128" s="236"/>
      <c r="S128" s="236"/>
      <c r="T128" s="234"/>
      <c r="U128" s="236"/>
      <c r="V128" s="38">
        <v>6</v>
      </c>
      <c r="W128" s="47" t="s">
        <v>255</v>
      </c>
      <c r="X128" s="157"/>
      <c r="Y128" s="86" t="s">
        <v>51</v>
      </c>
      <c r="Z128" s="86" t="s">
        <v>57</v>
      </c>
      <c r="AA128" s="190" t="str">
        <f t="shared" si="3"/>
        <v>40%</v>
      </c>
      <c r="AB128" s="133" t="s">
        <v>783</v>
      </c>
      <c r="AC128" s="133" t="s">
        <v>791</v>
      </c>
      <c r="AD128" s="133" t="s">
        <v>796</v>
      </c>
      <c r="AE128" s="133" t="s">
        <v>785</v>
      </c>
      <c r="AF128" s="39"/>
      <c r="AG128" s="242"/>
      <c r="AH128" s="85"/>
      <c r="AI128" s="236"/>
      <c r="AJ128" s="85"/>
      <c r="AK128" s="242"/>
      <c r="AL128" s="85"/>
      <c r="AM128" s="236"/>
      <c r="AN128" s="236"/>
      <c r="AO128" s="236"/>
      <c r="AP128" s="86"/>
      <c r="AQ128" s="86"/>
      <c r="AR128" s="45"/>
      <c r="AS128" s="86"/>
      <c r="AT128" s="86"/>
      <c r="AU128" s="86"/>
      <c r="AV128" s="237"/>
      <c r="AW128" s="237"/>
      <c r="AX128" s="283"/>
      <c r="AY128" s="244"/>
      <c r="AZ128" s="268"/>
      <c r="BA128" s="279"/>
      <c r="BB128" s="198"/>
      <c r="BC128" s="198"/>
      <c r="BD128" s="196"/>
      <c r="BE128" s="196"/>
      <c r="BF128" s="196"/>
      <c r="BG128" s="196"/>
      <c r="BH128" s="196"/>
      <c r="BI128" s="196"/>
      <c r="BJ128" s="196"/>
      <c r="BK128" s="196"/>
      <c r="BL128" s="196"/>
      <c r="BM128" s="196"/>
      <c r="BN128" s="196"/>
      <c r="BO128" s="196"/>
      <c r="BP128" s="196"/>
      <c r="BQ128" s="196"/>
      <c r="BR128" s="196"/>
      <c r="BS128" s="196"/>
      <c r="BT128" s="196"/>
      <c r="BU128" s="196"/>
      <c r="BV128" s="196"/>
      <c r="BW128" s="196"/>
      <c r="BX128" s="196"/>
      <c r="BY128" s="196"/>
      <c r="BZ128" s="196"/>
      <c r="CA128" s="196"/>
      <c r="CB128" s="196"/>
      <c r="CC128" s="196"/>
      <c r="CD128" s="196"/>
      <c r="CE128" s="196"/>
      <c r="CF128" s="196"/>
      <c r="CG128" s="196"/>
      <c r="CH128" s="196"/>
      <c r="CI128" s="196"/>
      <c r="CJ128" s="196"/>
      <c r="CK128" s="196"/>
      <c r="CL128" s="196"/>
      <c r="FX128" s="27"/>
    </row>
    <row r="129" spans="1:192" s="92" customFormat="1" ht="15.6" customHeight="1" x14ac:dyDescent="0.3">
      <c r="A129" s="236"/>
      <c r="B129" s="236"/>
      <c r="C129" s="221"/>
      <c r="D129" s="221"/>
      <c r="E129" s="224"/>
      <c r="F129" s="221"/>
      <c r="G129" s="238"/>
      <c r="H129" s="236"/>
      <c r="I129" s="236"/>
      <c r="J129" s="236"/>
      <c r="K129" s="236"/>
      <c r="L129" s="236"/>
      <c r="M129" s="236"/>
      <c r="N129" s="236"/>
      <c r="O129" s="237"/>
      <c r="P129" s="236"/>
      <c r="Q129" s="236"/>
      <c r="R129" s="236"/>
      <c r="S129" s="236"/>
      <c r="T129" s="234"/>
      <c r="U129" s="236"/>
      <c r="V129" s="38">
        <v>7</v>
      </c>
      <c r="W129" s="48" t="s">
        <v>256</v>
      </c>
      <c r="X129" s="157" t="s">
        <v>54</v>
      </c>
      <c r="Y129" s="86" t="s">
        <v>51</v>
      </c>
      <c r="Z129" s="86" t="s">
        <v>56</v>
      </c>
      <c r="AA129" s="86" t="str">
        <f t="shared" si="3"/>
        <v>50%</v>
      </c>
      <c r="AB129" s="133" t="s">
        <v>783</v>
      </c>
      <c r="AC129" s="133" t="s">
        <v>791</v>
      </c>
      <c r="AD129" s="133" t="s">
        <v>796</v>
      </c>
      <c r="AE129" s="133" t="s">
        <v>785</v>
      </c>
      <c r="AF129" s="39">
        <f>IFERROR(IF(AND(X127="Probabilidad",X129="Probabilidad"),(AF127-(+AF127*AA129)),IF(X129="Probabilidad",(Q127-(+Q127*AA129)),IF(X129="Impacto",AF127,""))),"")</f>
        <v>2.3327999999999998E-2</v>
      </c>
      <c r="AG129" s="242"/>
      <c r="AH129" s="85"/>
      <c r="AI129" s="236"/>
      <c r="AJ129" s="85" t="str">
        <f>IFERROR(IF(AND(X127="Impacto",AA129="Impacto"),(AJ127-(+AJ127*AA129)),IF(X129="Impacto",(T127-(+T127*AA129)),IF(X129="Probabilidad",AJ127,""))),"")</f>
        <v>100%</v>
      </c>
      <c r="AK129" s="242"/>
      <c r="AL129" s="85"/>
      <c r="AM129" s="236"/>
      <c r="AN129" s="236"/>
      <c r="AO129" s="236"/>
      <c r="AP129" s="86"/>
      <c r="AQ129" s="86"/>
      <c r="AR129" s="45"/>
      <c r="AS129" s="86"/>
      <c r="AT129" s="86"/>
      <c r="AU129" s="86"/>
      <c r="AV129" s="237"/>
      <c r="AW129" s="237"/>
      <c r="AX129" s="283"/>
      <c r="AY129" s="245"/>
      <c r="AZ129" s="268"/>
      <c r="BA129" s="279"/>
      <c r="BB129" s="198"/>
      <c r="BC129" s="198"/>
      <c r="BD129" s="196"/>
      <c r="BE129" s="196"/>
      <c r="BF129" s="196"/>
      <c r="BG129" s="196"/>
      <c r="BH129" s="196"/>
      <c r="BI129" s="196"/>
      <c r="BJ129" s="196"/>
      <c r="BK129" s="196"/>
      <c r="BL129" s="196"/>
      <c r="BM129" s="196"/>
      <c r="BN129" s="196"/>
      <c r="BO129" s="196"/>
      <c r="BP129" s="196"/>
      <c r="BQ129" s="196"/>
      <c r="BR129" s="196"/>
      <c r="BS129" s="196"/>
      <c r="BT129" s="196"/>
      <c r="BU129" s="196"/>
      <c r="BV129" s="196"/>
      <c r="BW129" s="196"/>
      <c r="BX129" s="196"/>
      <c r="BY129" s="196"/>
      <c r="BZ129" s="196"/>
      <c r="CA129" s="196"/>
      <c r="CB129" s="196"/>
      <c r="CC129" s="196"/>
      <c r="CD129" s="196"/>
      <c r="CE129" s="196"/>
      <c r="CF129" s="196"/>
      <c r="CG129" s="196"/>
      <c r="CH129" s="196"/>
      <c r="CI129" s="196"/>
      <c r="CJ129" s="196"/>
      <c r="CK129" s="196"/>
      <c r="CL129" s="196"/>
      <c r="FX129" s="27"/>
      <c r="GB129" s="37"/>
    </row>
    <row r="130" spans="1:192" s="92" customFormat="1" ht="13.5" customHeight="1" x14ac:dyDescent="0.3">
      <c r="A130" s="236">
        <v>20</v>
      </c>
      <c r="B130" s="236" t="s">
        <v>765</v>
      </c>
      <c r="C130" s="219" t="s">
        <v>841</v>
      </c>
      <c r="D130" s="219" t="s">
        <v>841</v>
      </c>
      <c r="E130" s="222" t="str">
        <f>IFERROR(VLOOKUP(C130,Tabla4[#All],2,0),"")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30" s="219" t="s">
        <v>805</v>
      </c>
      <c r="G130" s="238" t="s">
        <v>162</v>
      </c>
      <c r="H130" s="236" t="s">
        <v>71</v>
      </c>
      <c r="I130" s="236" t="s">
        <v>257</v>
      </c>
      <c r="J130" s="236" t="s">
        <v>258</v>
      </c>
      <c r="K130" s="236" t="s">
        <v>961</v>
      </c>
      <c r="L130" s="237" t="s">
        <v>955</v>
      </c>
      <c r="M130" s="236" t="s">
        <v>162</v>
      </c>
      <c r="N130" s="237" t="s">
        <v>955</v>
      </c>
      <c r="O130" s="237">
        <v>83</v>
      </c>
      <c r="P130" s="236" t="str">
        <f>IF(AND(O130&lt;=2),"Muy Baja",IF(AND(O130&gt;=3,O130&lt;=23),"Baja",IF(AND(O130&gt;=24,O130&lt;=499),"Media",IF(AND(O130&gt;=500,O130&lt;=4999),"Alta",IF(AND(O130&gt;=5000),"Muy Alta",FALSE)))))</f>
        <v>Media</v>
      </c>
      <c r="Q130" s="236" t="str">
        <f>IF(AND(O130&lt;=2),"20%",IF(AND(O130&gt;=3,O130&lt;=23),"40%",IF(AND(O130&gt;=24,O130&lt;=499),"60%",IF(AND(O130&gt;=500,O130&lt;=4999),"80%",IF(AND(O130&gt;=5000),"100%",FALSE)))))</f>
        <v>60%</v>
      </c>
      <c r="R130" s="236" t="s">
        <v>47</v>
      </c>
      <c r="S130" s="236" t="str">
        <f>IF(AND(R130=$GB$4),"Leve",IF(AND(R130=$GB$5),"Menor",IF(AND(R130=$GB$6),"Moderado",IF(AND(R130=$GB$7),"mayor",IF(AND(R130=$GB$8),"Catastrófico",IF(AND(R130=$GB$10),"Leve",IF(AND(R130=$GB$11),"Menor",IF(AND(R130=$GB$12),"Moderado",IF(AND(R130=$GB$13),"Mayor",IF(AND(R130=$GB$14),"Catastrófico",FALSE))))))))))</f>
        <v>Menor</v>
      </c>
      <c r="T130" s="234" t="str">
        <f>IF(AND(S130="Leve"),"20%",IF(AND(S130="Menor"),"40%",IF(AND(S130="Moderado"),"60%",IF(AND(S130="Mayor"),"80%",IF(AND(S130="Catastrófico"),"100%","")))))</f>
        <v>40%</v>
      </c>
      <c r="U130" s="236" t="str">
        <f>IF(AND(Q130&lt;="40%",T130="20%"),"Bajo",IF(AND(Q130="60%",T130="20%"),"Moderado",IF(AND(Q130="80%",T130="20%"),"Moderado",IF(AND(Q130="100%",T130="20%"),"Alto",IF(AND(Q130="20%",T130="40%"),"Bajo",IF(AND(Q130="40%",T130="40%"),"Moderado",IF(AND(Q130="60%",T130="40%"),"Moderado",IF(AND(Q130="80%",T130="40%"),"Moderado",IF(AND(Q130="100%",T130="40%"),"Alto",IF(AND(Q130="20%",T130="60%"),"Moderado",IF(AND(Q130="40%",T130="60%"),"Moderado",IF(AND(Q130="60%",T130="60%"),"Moderado",IF(AND(Q130="80%",T130="60%"),"Alto",IF(AND(Q130="100%",T130="60%"),"Alto",IF(AND(Q130="20%",T130="80%"),"Alto",IF(AND(Q130="40%",T130="80%"),"Alto",IF(AND(Q130="60%",T130="80%"),"Alto",IF(AND(Q130="80%",T130="80%"),"Alto",IF(AND(Q130="100%",T130="80%"),"Alto",IF(AND(Q130="20%",T130="100%"),"Extremo",IF(AND(Q130="40%",T130="100%"),"Extremo",IF(AND(Q130="60%",T130="100%"),"Extremo",IF(AND(Q130="80%",T130="100%"),"Moderado",IF(AND(Q130="100%",T130="100%"),"Extremo",""""))))))))))))))))))))))))</f>
        <v>Moderado</v>
      </c>
      <c r="V130" s="38">
        <v>1</v>
      </c>
      <c r="W130" s="48" t="s">
        <v>259</v>
      </c>
      <c r="X130" s="157" t="s">
        <v>54</v>
      </c>
      <c r="Y130" s="86" t="s">
        <v>51</v>
      </c>
      <c r="Z130" s="86" t="s">
        <v>57</v>
      </c>
      <c r="AA130" s="86" t="str">
        <f t="shared" si="3"/>
        <v>40%</v>
      </c>
      <c r="AB130" s="133" t="s">
        <v>790</v>
      </c>
      <c r="AC130" s="133" t="s">
        <v>791</v>
      </c>
      <c r="AD130" s="133" t="s">
        <v>787</v>
      </c>
      <c r="AE130" s="133" t="s">
        <v>785</v>
      </c>
      <c r="AF130" s="39">
        <f>IFERROR(IF(X130="Probabilidad",(Q130-(+Q130*AA130)),IF(X130="Impacto",Q130,"")),"")</f>
        <v>0.36</v>
      </c>
      <c r="AG130" s="242">
        <f>LOOKUP(2,1/(AF130:AF135&lt;&gt;""),AF130:AF135)</f>
        <v>0.36</v>
      </c>
      <c r="AH130" s="85"/>
      <c r="AI130" s="236" t="str">
        <f>IF(AND(AG130&lt;=20%),"Muy Baja",IF(AND(AG130&gt;=21%,AG130&lt;=40%),"Baja",IF(AND(AG130&gt;=41%,AG130&lt;=60%),"Media",IF(AND(AG130&gt;=61%,AG130&lt;=80%),"Alta",IF(AND(AG130&gt;=81%,AG130&gt;=100%),"Muy Alta",FALSE)))))</f>
        <v>Baja</v>
      </c>
      <c r="AJ130" s="85" t="str">
        <f>IFERROR(IF(X130="Impacto",(T130-(+T130*AA130)),IF(X130="Probabilidad",T130,"")),"")</f>
        <v>40%</v>
      </c>
      <c r="AK130" s="242" t="str">
        <f>LOOKUP(2,1/(AJ130:AJ135&lt;&gt;""),AJ130:AJ135)</f>
        <v>40%</v>
      </c>
      <c r="AL130" s="85"/>
      <c r="AM130" s="236" t="str">
        <f>IF(AND(AK130&lt;=20%),"Leve",IF(AND(AK130&gt;="21%",AK130&lt;="40%"),"Menor",IF(AND(AK130&gt;=41%,AK130&lt;=60%),"Moderado",IF(AND(AK130&gt;=61%,AK130&lt;=80%),"Mayor",IF(AND(AK130&gt;="81%",AK130&lt;="100%"),"Catastrófico",FALSE)))))</f>
        <v>Menor</v>
      </c>
      <c r="AN130" s="236" t="str">
        <f>IF(OR(AND(AI130="Media",AM130="Leve"),AND(AI130="Alta",AM130="Leve"),AND(AI130="Alta",AM130="Menor"),AND(AI130="Media",AM130="Menor"),AND(AI130="Baja",AM130="Menor"),AND(AI130="Media",AM130="Moderado"),AND(AI130="Baja",AM130="Moderado"),AND(AI130="Muy Baja",AM130="Moderado")),"Moderado",IF(OR(AND(AI130="Baja",AM130="Leve"),AND(AI130="Muy Baja",AM130="Leve"),AND(AI130="Muy Baja",AM130="Menor")),"Bajo",IF(OR(AND(AI130="Muy Alta",AM130="Leve"),AND(AI130="Muy Alta",AM130="Menor"),AND(AI130="Muy Alta",AM130="Moderado"),AND(AI130="Alta",AM130="Moderado"),AND(AI130="Muy Alta",AM130="Mayor"),AND(AI130="Alta",AM130="Mayor"),AND(AI130="Media",AM130="Mayor"),AND(AI130="Baja",AM130="Mayor"),AND(AI130="Muy Baja",AM130="Mayor")),"Alto",IF(OR(AND(AI130="Alta",AM130="Catastrófico"),AND(AI130="Muy Alta",AM130="Catastrófico"),AND(AI130="Media",AM130="Catastrófico"),AND(AI130="Baja",AM130="Catastrófico"),AND(AI130="Muy Baja",AM130="Catastrófico")),"Extremo",IF(AM130="Catastrófico","Extremo")))))</f>
        <v>Moderado</v>
      </c>
      <c r="AO130" s="236" t="s">
        <v>65</v>
      </c>
      <c r="AP130" s="86"/>
      <c r="AQ130" s="86"/>
      <c r="AR130" s="45"/>
      <c r="AS130" s="86"/>
      <c r="AT130" s="86"/>
      <c r="AU130" s="86"/>
      <c r="AV130" s="237" t="s">
        <v>260</v>
      </c>
      <c r="AW130" s="237" t="s">
        <v>159</v>
      </c>
      <c r="AX130" s="203" t="s">
        <v>637</v>
      </c>
      <c r="AY130" s="243"/>
      <c r="AZ130" s="268"/>
      <c r="BA130" s="279"/>
      <c r="BB130" s="198"/>
      <c r="BC130" s="198"/>
      <c r="BD130" s="196"/>
      <c r="BE130" s="196"/>
      <c r="BF130" s="196"/>
      <c r="BG130" s="196"/>
      <c r="BH130" s="196"/>
      <c r="BI130" s="196"/>
      <c r="BJ130" s="196"/>
      <c r="BK130" s="196"/>
      <c r="BL130" s="196"/>
      <c r="BM130" s="196"/>
      <c r="BN130" s="196"/>
      <c r="BO130" s="196"/>
      <c r="BP130" s="196"/>
      <c r="BQ130" s="196"/>
      <c r="BR130" s="196"/>
      <c r="BS130" s="196"/>
      <c r="BT130" s="196"/>
      <c r="BU130" s="196"/>
      <c r="BV130" s="196"/>
      <c r="BW130" s="196"/>
      <c r="BX130" s="196"/>
      <c r="BY130" s="196"/>
      <c r="BZ130" s="196"/>
      <c r="CA130" s="196"/>
      <c r="CB130" s="196"/>
      <c r="CC130" s="196"/>
      <c r="CD130" s="196"/>
      <c r="CE130" s="196"/>
      <c r="CF130" s="196"/>
      <c r="CG130" s="196"/>
      <c r="CH130" s="196"/>
      <c r="CI130" s="196"/>
      <c r="CJ130" s="196"/>
      <c r="CK130" s="196"/>
      <c r="CL130" s="196"/>
      <c r="FX130" s="27"/>
      <c r="GB130" s="36"/>
    </row>
    <row r="131" spans="1:192" s="92" customFormat="1" ht="13.5" customHeight="1" x14ac:dyDescent="0.3">
      <c r="A131" s="236"/>
      <c r="B131" s="236"/>
      <c r="C131" s="220"/>
      <c r="D131" s="220"/>
      <c r="E131" s="223"/>
      <c r="F131" s="220"/>
      <c r="G131" s="238"/>
      <c r="H131" s="236"/>
      <c r="I131" s="236"/>
      <c r="J131" s="236"/>
      <c r="K131" s="236"/>
      <c r="L131" s="237"/>
      <c r="M131" s="236"/>
      <c r="N131" s="237"/>
      <c r="O131" s="237"/>
      <c r="P131" s="236"/>
      <c r="Q131" s="236"/>
      <c r="R131" s="236"/>
      <c r="S131" s="236"/>
      <c r="T131" s="234"/>
      <c r="U131" s="236"/>
      <c r="V131" s="38"/>
      <c r="W131" s="46"/>
      <c r="X131" s="157"/>
      <c r="Y131" s="86"/>
      <c r="Z131" s="86"/>
      <c r="AA131" s="86" t="str">
        <f t="shared" si="3"/>
        <v/>
      </c>
      <c r="AB131" s="133"/>
      <c r="AC131" s="133"/>
      <c r="AD131" s="133"/>
      <c r="AE131" s="133"/>
      <c r="AF131" s="39" t="str">
        <f>IFERROR(IF(AND(X130="Probabilidad",X131="Probabilidad"),(AF130-(+AF130*AA131)),IF(X131="Probabilidad",(Q130-(+Q130*AA131)),IF(X131="Impacto",AF130,""))),"")</f>
        <v/>
      </c>
      <c r="AG131" s="242"/>
      <c r="AH131" s="85"/>
      <c r="AI131" s="236"/>
      <c r="AJ131" s="85" t="str">
        <f>IFERROR(IF(AND(X130="Impacto",AA131="Impacto"),(AJ130-(+AJ130*AA131)),IF(X131="Impacto",(T130-(+T130*AA131)),IF(X131="Probabilidad",AJ130,""))),"")</f>
        <v/>
      </c>
      <c r="AK131" s="242"/>
      <c r="AL131" s="85"/>
      <c r="AM131" s="236"/>
      <c r="AN131" s="236"/>
      <c r="AO131" s="236"/>
      <c r="AP131" s="86"/>
      <c r="AQ131" s="86"/>
      <c r="AR131" s="45"/>
      <c r="AS131" s="86"/>
      <c r="AT131" s="86"/>
      <c r="AU131" s="86"/>
      <c r="AV131" s="237"/>
      <c r="AW131" s="237"/>
      <c r="AX131" s="204"/>
      <c r="AY131" s="244"/>
      <c r="AZ131" s="268"/>
      <c r="BA131" s="279"/>
      <c r="BB131" s="198"/>
      <c r="BC131" s="198"/>
      <c r="BD131" s="196"/>
      <c r="BE131" s="196"/>
      <c r="BF131" s="196"/>
      <c r="BG131" s="196"/>
      <c r="BH131" s="196"/>
      <c r="BI131" s="196"/>
      <c r="BJ131" s="196"/>
      <c r="BK131" s="196"/>
      <c r="BL131" s="196"/>
      <c r="BM131" s="196"/>
      <c r="BN131" s="196"/>
      <c r="BO131" s="196"/>
      <c r="BP131" s="196"/>
      <c r="BQ131" s="196"/>
      <c r="BR131" s="196"/>
      <c r="BS131" s="196"/>
      <c r="BT131" s="196"/>
      <c r="BU131" s="196"/>
      <c r="BV131" s="196"/>
      <c r="BW131" s="196"/>
      <c r="BX131" s="196"/>
      <c r="BY131" s="196"/>
      <c r="BZ131" s="196"/>
      <c r="CA131" s="196"/>
      <c r="CB131" s="196"/>
      <c r="CC131" s="196"/>
      <c r="CD131" s="196"/>
      <c r="CE131" s="196"/>
      <c r="CF131" s="196"/>
      <c r="CG131" s="196"/>
      <c r="CH131" s="196"/>
      <c r="CI131" s="196"/>
      <c r="CJ131" s="196"/>
      <c r="CK131" s="196"/>
      <c r="CL131" s="196"/>
      <c r="FX131" s="27"/>
    </row>
    <row r="132" spans="1:192" s="92" customFormat="1" ht="13.5" customHeight="1" x14ac:dyDescent="0.3">
      <c r="A132" s="236"/>
      <c r="B132" s="236"/>
      <c r="C132" s="220"/>
      <c r="D132" s="220"/>
      <c r="E132" s="223"/>
      <c r="F132" s="220"/>
      <c r="G132" s="238"/>
      <c r="H132" s="236"/>
      <c r="I132" s="236"/>
      <c r="J132" s="236"/>
      <c r="K132" s="236"/>
      <c r="L132" s="237"/>
      <c r="M132" s="236"/>
      <c r="N132" s="237"/>
      <c r="O132" s="237"/>
      <c r="P132" s="236"/>
      <c r="Q132" s="236"/>
      <c r="R132" s="236"/>
      <c r="S132" s="236"/>
      <c r="T132" s="234"/>
      <c r="U132" s="236"/>
      <c r="V132" s="38"/>
      <c r="W132" s="46"/>
      <c r="X132" s="157"/>
      <c r="Y132" s="86"/>
      <c r="Z132" s="86"/>
      <c r="AA132" s="86" t="str">
        <f t="shared" si="3"/>
        <v/>
      </c>
      <c r="AB132" s="133"/>
      <c r="AC132" s="133"/>
      <c r="AD132" s="133"/>
      <c r="AE132" s="133"/>
      <c r="AF132" s="39" t="str">
        <f>IFERROR(IF(AND(X131="Probabilidad",X132="Probabilidad"),(AF131-(+AF131*AA132)),IF(X132="Probabilidad",(Q131-(+Q131*AA132)),IF(X132="Impacto",AF131,""))),"")</f>
        <v/>
      </c>
      <c r="AG132" s="242"/>
      <c r="AH132" s="85"/>
      <c r="AI132" s="236"/>
      <c r="AJ132" s="85" t="str">
        <f>IFERROR(IF(AND(X131="Impacto",AA132="Impacto"),(AJ131-(+AJ131*AA132)),IF(X132="Impacto",(T131-(+T131*AA132)),IF(X132="Probabilidad",AJ131,""))),"")</f>
        <v/>
      </c>
      <c r="AK132" s="242"/>
      <c r="AL132" s="85"/>
      <c r="AM132" s="236"/>
      <c r="AN132" s="236"/>
      <c r="AO132" s="236"/>
      <c r="AP132" s="86"/>
      <c r="AQ132" s="86"/>
      <c r="AR132" s="45"/>
      <c r="AS132" s="86"/>
      <c r="AT132" s="86"/>
      <c r="AU132" s="86"/>
      <c r="AV132" s="237"/>
      <c r="AW132" s="237"/>
      <c r="AX132" s="204"/>
      <c r="AY132" s="244"/>
      <c r="AZ132" s="268"/>
      <c r="BA132" s="279"/>
      <c r="BB132" s="198"/>
      <c r="BC132" s="198"/>
      <c r="BD132" s="196"/>
      <c r="BE132" s="196"/>
      <c r="BF132" s="196"/>
      <c r="BG132" s="196"/>
      <c r="BH132" s="196"/>
      <c r="BI132" s="196"/>
      <c r="BJ132" s="196"/>
      <c r="BK132" s="196"/>
      <c r="BL132" s="196"/>
      <c r="BM132" s="196"/>
      <c r="BN132" s="196"/>
      <c r="BO132" s="196"/>
      <c r="BP132" s="196"/>
      <c r="BQ132" s="196"/>
      <c r="BR132" s="196"/>
      <c r="BS132" s="196"/>
      <c r="BT132" s="196"/>
      <c r="BU132" s="196"/>
      <c r="BV132" s="196"/>
      <c r="BW132" s="196"/>
      <c r="BX132" s="196"/>
      <c r="BY132" s="196"/>
      <c r="BZ132" s="196"/>
      <c r="CA132" s="196"/>
      <c r="CB132" s="196"/>
      <c r="CC132" s="196"/>
      <c r="CD132" s="196"/>
      <c r="CE132" s="196"/>
      <c r="CF132" s="196"/>
      <c r="CG132" s="196"/>
      <c r="CH132" s="196"/>
      <c r="CI132" s="196"/>
      <c r="CJ132" s="196"/>
      <c r="CK132" s="196"/>
      <c r="CL132" s="196"/>
      <c r="FX132" s="27"/>
    </row>
    <row r="133" spans="1:192" s="92" customFormat="1" ht="13.5" customHeight="1" x14ac:dyDescent="0.3">
      <c r="A133" s="236"/>
      <c r="B133" s="236"/>
      <c r="C133" s="220"/>
      <c r="D133" s="220"/>
      <c r="E133" s="223"/>
      <c r="F133" s="220"/>
      <c r="G133" s="238"/>
      <c r="H133" s="236"/>
      <c r="I133" s="236"/>
      <c r="J133" s="236"/>
      <c r="K133" s="236"/>
      <c r="L133" s="237"/>
      <c r="M133" s="236"/>
      <c r="N133" s="237"/>
      <c r="O133" s="237"/>
      <c r="P133" s="236"/>
      <c r="Q133" s="236"/>
      <c r="R133" s="236"/>
      <c r="S133" s="236"/>
      <c r="T133" s="234"/>
      <c r="U133" s="236"/>
      <c r="V133" s="38"/>
      <c r="W133" s="46"/>
      <c r="X133" s="157"/>
      <c r="Y133" s="86"/>
      <c r="Z133" s="86"/>
      <c r="AA133" s="86" t="str">
        <f t="shared" si="3"/>
        <v/>
      </c>
      <c r="AB133" s="133"/>
      <c r="AC133" s="133"/>
      <c r="AD133" s="133"/>
      <c r="AE133" s="133"/>
      <c r="AF133" s="39" t="str">
        <f>IFERROR(IF(AND(X132="Probabilidad",X133="Probabilidad"),(AF132-(+AF132*AA133)),IF(X133="Probabilidad",(Q132-(+Q132*AA133)),IF(X133="Impacto",AF132,""))),"")</f>
        <v/>
      </c>
      <c r="AG133" s="242"/>
      <c r="AH133" s="85"/>
      <c r="AI133" s="236"/>
      <c r="AJ133" s="85" t="str">
        <f>IFERROR(IF(AND(X132="Impacto",AA133="Impacto"),(AJ132-(+AJ132*AA133)),IF(X133="Impacto",(T132-(+T132*AA133)),IF(X133="Probabilidad",AJ132,""))),"")</f>
        <v/>
      </c>
      <c r="AK133" s="242"/>
      <c r="AL133" s="85"/>
      <c r="AM133" s="236"/>
      <c r="AN133" s="236"/>
      <c r="AO133" s="236"/>
      <c r="AP133" s="86"/>
      <c r="AQ133" s="86"/>
      <c r="AR133" s="45"/>
      <c r="AS133" s="86"/>
      <c r="AT133" s="86"/>
      <c r="AU133" s="86"/>
      <c r="AV133" s="237"/>
      <c r="AW133" s="237"/>
      <c r="AX133" s="204"/>
      <c r="AY133" s="244"/>
      <c r="AZ133" s="268"/>
      <c r="BA133" s="279"/>
      <c r="BB133" s="198"/>
      <c r="BC133" s="198"/>
      <c r="BD133" s="196"/>
      <c r="BE133" s="196"/>
      <c r="BF133" s="196"/>
      <c r="BG133" s="196"/>
      <c r="BH133" s="196"/>
      <c r="BI133" s="196"/>
      <c r="BJ133" s="196"/>
      <c r="BK133" s="196"/>
      <c r="BL133" s="196"/>
      <c r="BM133" s="196"/>
      <c r="BN133" s="196"/>
      <c r="BO133" s="196"/>
      <c r="BP133" s="196"/>
      <c r="BQ133" s="196"/>
      <c r="BR133" s="196"/>
      <c r="BS133" s="196"/>
      <c r="BT133" s="196"/>
      <c r="BU133" s="196"/>
      <c r="BV133" s="196"/>
      <c r="BW133" s="196"/>
      <c r="BX133" s="196"/>
      <c r="BY133" s="196"/>
      <c r="BZ133" s="196"/>
      <c r="CA133" s="196"/>
      <c r="CB133" s="196"/>
      <c r="CC133" s="196"/>
      <c r="CD133" s="196"/>
      <c r="CE133" s="196"/>
      <c r="CF133" s="196"/>
      <c r="CG133" s="196"/>
      <c r="CH133" s="196"/>
      <c r="CI133" s="196"/>
      <c r="CJ133" s="196"/>
      <c r="CK133" s="196"/>
      <c r="CL133" s="196"/>
      <c r="FX133" s="27"/>
    </row>
    <row r="134" spans="1:192" s="92" customFormat="1" ht="13.5" customHeight="1" x14ac:dyDescent="0.3">
      <c r="A134" s="236"/>
      <c r="B134" s="236"/>
      <c r="C134" s="220"/>
      <c r="D134" s="220"/>
      <c r="E134" s="223"/>
      <c r="F134" s="220"/>
      <c r="G134" s="238"/>
      <c r="H134" s="236"/>
      <c r="I134" s="236"/>
      <c r="J134" s="236"/>
      <c r="K134" s="236"/>
      <c r="L134" s="237"/>
      <c r="M134" s="236"/>
      <c r="N134" s="237"/>
      <c r="O134" s="237"/>
      <c r="P134" s="236"/>
      <c r="Q134" s="236"/>
      <c r="R134" s="236"/>
      <c r="S134" s="236"/>
      <c r="T134" s="234"/>
      <c r="U134" s="236"/>
      <c r="V134" s="38"/>
      <c r="W134" s="46"/>
      <c r="X134" s="157"/>
      <c r="Y134" s="86"/>
      <c r="Z134" s="86"/>
      <c r="AA134" s="86" t="str">
        <f t="shared" si="3"/>
        <v/>
      </c>
      <c r="AB134" s="133"/>
      <c r="AC134" s="133"/>
      <c r="AD134" s="133"/>
      <c r="AE134" s="133"/>
      <c r="AF134" s="39" t="str">
        <f>IFERROR(IF(AND(X133="Probabilidad",X134="Probabilidad"),(AF133-(+AF133*AA134)),IF(X134="Probabilidad",(Q133-(+Q133*AA134)),IF(X134="Impacto",AF133,""))),"")</f>
        <v/>
      </c>
      <c r="AG134" s="242"/>
      <c r="AH134" s="85"/>
      <c r="AI134" s="236"/>
      <c r="AJ134" s="85" t="str">
        <f>IFERROR(IF(AND(X133="Impacto",AA134="Impacto"),(AJ133-(+AJ133*AA134)),IF(X134="Impacto",(T133-(+T133*AA134)),IF(X134="Probabilidad",AJ133,""))),"")</f>
        <v/>
      </c>
      <c r="AK134" s="242"/>
      <c r="AL134" s="85"/>
      <c r="AM134" s="236"/>
      <c r="AN134" s="236"/>
      <c r="AO134" s="236"/>
      <c r="AP134" s="86"/>
      <c r="AQ134" s="86"/>
      <c r="AR134" s="45"/>
      <c r="AS134" s="86"/>
      <c r="AT134" s="86"/>
      <c r="AU134" s="86"/>
      <c r="AV134" s="237"/>
      <c r="AW134" s="237"/>
      <c r="AX134" s="204"/>
      <c r="AY134" s="244"/>
      <c r="AZ134" s="268"/>
      <c r="BA134" s="279"/>
      <c r="BB134" s="198"/>
      <c r="BC134" s="198"/>
      <c r="BD134" s="196"/>
      <c r="BE134" s="196"/>
      <c r="BF134" s="196"/>
      <c r="BG134" s="196"/>
      <c r="BH134" s="196"/>
      <c r="BI134" s="196"/>
      <c r="BJ134" s="196"/>
      <c r="BK134" s="196"/>
      <c r="BL134" s="196"/>
      <c r="BM134" s="196"/>
      <c r="BN134" s="196"/>
      <c r="BO134" s="196"/>
      <c r="BP134" s="196"/>
      <c r="BQ134" s="196"/>
      <c r="BR134" s="196"/>
      <c r="BS134" s="196"/>
      <c r="BT134" s="196"/>
      <c r="BU134" s="196"/>
      <c r="BV134" s="196"/>
      <c r="BW134" s="196"/>
      <c r="BX134" s="196"/>
      <c r="BY134" s="196"/>
      <c r="BZ134" s="196"/>
      <c r="CA134" s="196"/>
      <c r="CB134" s="196"/>
      <c r="CC134" s="196"/>
      <c r="CD134" s="196"/>
      <c r="CE134" s="196"/>
      <c r="CF134" s="196"/>
      <c r="CG134" s="196"/>
      <c r="CH134" s="196"/>
      <c r="CI134" s="196"/>
      <c r="CJ134" s="196"/>
      <c r="CK134" s="196"/>
      <c r="CL134" s="196"/>
      <c r="FX134" s="27"/>
    </row>
    <row r="135" spans="1:192" s="92" customFormat="1" ht="13.5" customHeight="1" x14ac:dyDescent="0.3">
      <c r="A135" s="236"/>
      <c r="B135" s="236"/>
      <c r="C135" s="221"/>
      <c r="D135" s="221"/>
      <c r="E135" s="224"/>
      <c r="F135" s="221"/>
      <c r="G135" s="238"/>
      <c r="H135" s="236"/>
      <c r="I135" s="236"/>
      <c r="J135" s="236"/>
      <c r="K135" s="236"/>
      <c r="L135" s="237"/>
      <c r="M135" s="236"/>
      <c r="N135" s="237"/>
      <c r="O135" s="237"/>
      <c r="P135" s="236"/>
      <c r="Q135" s="236"/>
      <c r="R135" s="236"/>
      <c r="S135" s="236"/>
      <c r="T135" s="234"/>
      <c r="U135" s="236"/>
      <c r="V135" s="38"/>
      <c r="W135" s="46"/>
      <c r="X135" s="157"/>
      <c r="Y135" s="86"/>
      <c r="Z135" s="86"/>
      <c r="AA135" s="86" t="str">
        <f t="shared" si="3"/>
        <v/>
      </c>
      <c r="AB135" s="133"/>
      <c r="AC135" s="133"/>
      <c r="AD135" s="133"/>
      <c r="AE135" s="133"/>
      <c r="AF135" s="39" t="str">
        <f>IFERROR(IF(AND(X134="Probabilidad",X135="Probabilidad"),(AF134-(+AF134*AA135)),IF(X135="Probabilidad",(Q134-(+Q134*AA135)),IF(X135="Impacto",AF134,""))),"")</f>
        <v/>
      </c>
      <c r="AG135" s="242"/>
      <c r="AH135" s="85"/>
      <c r="AI135" s="236"/>
      <c r="AJ135" s="85" t="str">
        <f>IFERROR(IF(AND(X134="Impacto",AA135="Impacto"),(AJ134-(+AJ134*AA135)),IF(X135="Impacto",(T134-(+T134*AA135)),IF(X135="Probabilidad",AJ134,""))),"")</f>
        <v/>
      </c>
      <c r="AK135" s="242"/>
      <c r="AL135" s="85"/>
      <c r="AM135" s="236"/>
      <c r="AN135" s="236"/>
      <c r="AO135" s="236"/>
      <c r="AP135" s="86"/>
      <c r="AQ135" s="86"/>
      <c r="AR135" s="45"/>
      <c r="AS135" s="86"/>
      <c r="AT135" s="86"/>
      <c r="AU135" s="86"/>
      <c r="AV135" s="237"/>
      <c r="AW135" s="237"/>
      <c r="AX135" s="205"/>
      <c r="AY135" s="245"/>
      <c r="AZ135" s="268"/>
      <c r="BA135" s="279"/>
      <c r="BB135" s="198"/>
      <c r="BC135" s="198"/>
      <c r="BD135" s="196"/>
      <c r="BE135" s="196"/>
      <c r="BF135" s="196"/>
      <c r="BG135" s="196"/>
      <c r="BH135" s="196"/>
      <c r="BI135" s="196"/>
      <c r="BJ135" s="196"/>
      <c r="BK135" s="196"/>
      <c r="BL135" s="196"/>
      <c r="BM135" s="196"/>
      <c r="BN135" s="196"/>
      <c r="BO135" s="196"/>
      <c r="BP135" s="196"/>
      <c r="BQ135" s="196"/>
      <c r="BR135" s="196"/>
      <c r="BS135" s="196"/>
      <c r="BT135" s="196"/>
      <c r="BU135" s="196"/>
      <c r="BV135" s="196"/>
      <c r="BW135" s="196"/>
      <c r="BX135" s="196"/>
      <c r="BY135" s="196"/>
      <c r="BZ135" s="196"/>
      <c r="CA135" s="196"/>
      <c r="CB135" s="196"/>
      <c r="CC135" s="196"/>
      <c r="CD135" s="196"/>
      <c r="CE135" s="196"/>
      <c r="CF135" s="196"/>
      <c r="CG135" s="196"/>
      <c r="CH135" s="196"/>
      <c r="CI135" s="196"/>
      <c r="CJ135" s="196"/>
      <c r="CK135" s="196"/>
      <c r="CL135" s="196"/>
      <c r="FX135" s="27"/>
      <c r="GB135" s="37"/>
    </row>
    <row r="136" spans="1:192" s="92" customFormat="1" ht="14.25" customHeight="1" x14ac:dyDescent="0.3">
      <c r="A136" s="236">
        <v>21</v>
      </c>
      <c r="B136" s="236" t="s">
        <v>764</v>
      </c>
      <c r="C136" s="219" t="s">
        <v>841</v>
      </c>
      <c r="D136" s="219" t="s">
        <v>814</v>
      </c>
      <c r="E136" s="222" t="str">
        <f>IFERROR(VLOOKUP(C136,Tabla4[#All],2,0),"")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36" s="219" t="s">
        <v>805</v>
      </c>
      <c r="G136" s="238" t="s">
        <v>162</v>
      </c>
      <c r="H136" s="236" t="s">
        <v>71</v>
      </c>
      <c r="I136" s="236" t="s">
        <v>261</v>
      </c>
      <c r="J136" s="236" t="s">
        <v>262</v>
      </c>
      <c r="K136" s="236" t="s">
        <v>263</v>
      </c>
      <c r="L136" s="236" t="s">
        <v>264</v>
      </c>
      <c r="M136" s="236" t="s">
        <v>162</v>
      </c>
      <c r="N136" s="237" t="s">
        <v>265</v>
      </c>
      <c r="O136" s="237">
        <v>83</v>
      </c>
      <c r="P136" s="236" t="str">
        <f>IF(AND(O136&lt;=2),"Muy Baja",IF(AND(O136&gt;=3,O136&lt;=23),"Baja",IF(AND(O136&gt;=24,O136&lt;=499),"Media",IF(AND(O136&gt;=500,O136&lt;=4999),"Alta",IF(AND(O136&gt;=5000),"Muy Alta",FALSE)))))</f>
        <v>Media</v>
      </c>
      <c r="Q136" s="236" t="str">
        <f>IF(AND(O136&lt;=2),"20%",IF(AND(O136&gt;=3,O136&lt;=23),"40%",IF(AND(O136&gt;=24,O136&lt;=499),"60%",IF(AND(O136&gt;=500,O136&lt;=4999),"80%",IF(AND(O136&gt;=5000),"100%",FALSE)))))</f>
        <v>60%</v>
      </c>
      <c r="R136" s="236" t="s">
        <v>47</v>
      </c>
      <c r="S136" s="236" t="str">
        <f>IF(AND(R136=$GB$4),"Leve",IF(AND(R136=$GB$5),"Menor",IF(AND(R136=$GB$6),"Moderado",IF(AND(R136=$GB$7),"mayor",IF(AND(R136=$GB$8),"Catastrófico",IF(AND(R136=$GB$10),"Leve",IF(AND(R136=$GB$11),"Menor",IF(AND(R136=$GB$12),"Moderado",IF(AND(R136=$GB$13),"Mayor",IF(AND(R136=$GB$14),"Catastrófico",FALSE))))))))))</f>
        <v>Menor</v>
      </c>
      <c r="T136" s="234" t="str">
        <f>IF(AND(S136="Leve"),"20%",IF(AND(S136="Menor"),"40%",IF(AND(S136="Moderado"),"60%",IF(AND(S136="Mayor"),"80%",IF(AND(S136="Catastrófico"),"100%","")))))</f>
        <v>40%</v>
      </c>
      <c r="U136" s="236" t="str">
        <f>IF(AND(Q136&lt;="40%",T136="20%"),"Bajo",IF(AND(Q136="60%",T136="20%"),"Moderado",IF(AND(Q136="80%",T136="20%"),"Moderado",IF(AND(Q136="100%",T136="20%"),"Alto",IF(AND(Q136="20%",T136="40%"),"Bajo",IF(AND(Q136="40%",T136="40%"),"Moderado",IF(AND(Q136="60%",T136="40%"),"Moderado",IF(AND(Q136="80%",T136="40%"),"Moderado",IF(AND(Q136="100%",T136="40%"),"Alto",IF(AND(Q136="20%",T136="60%"),"Moderado",IF(AND(Q136="40%",T136="60%"),"Moderado",IF(AND(Q136="60%",T136="60%"),"Moderado",IF(AND(Q136="80%",T136="60%"),"Alto",IF(AND(Q136="100%",T136="60%"),"Alto",IF(AND(Q136="20%",T136="80%"),"Alto",IF(AND(Q136="40%",T136="80%"),"Alto",IF(AND(Q136="60%",T136="80%"),"Alto",IF(AND(Q136="80%",T136="80%"),"Alto",IF(AND(Q136="100%",T136="80%"),"Alto",IF(AND(Q136="20%",T136="100%"),"Extremo",IF(AND(Q136="40%",T136="100%"),"Extremo",IF(AND(Q136="60%",T136="100%"),"Extremo",IF(AND(Q136="80%",T136="100%"),"Moderado",IF(AND(Q136="100%",T136="100%"),"Extremo",""""))))))))))))))))))))))))</f>
        <v>Moderado</v>
      </c>
      <c r="V136" s="38">
        <v>1</v>
      </c>
      <c r="W136" s="46" t="s">
        <v>963</v>
      </c>
      <c r="X136" s="157" t="s">
        <v>54</v>
      </c>
      <c r="Y136" s="86" t="s">
        <v>51</v>
      </c>
      <c r="Z136" s="86" t="s">
        <v>57</v>
      </c>
      <c r="AA136" s="86" t="str">
        <f t="shared" si="3"/>
        <v>40%</v>
      </c>
      <c r="AB136" s="133" t="s">
        <v>790</v>
      </c>
      <c r="AC136" s="133" t="s">
        <v>791</v>
      </c>
      <c r="AD136" s="133" t="s">
        <v>784</v>
      </c>
      <c r="AE136" s="133" t="s">
        <v>785</v>
      </c>
      <c r="AF136" s="39">
        <f>IFERROR(IF(X136="Probabilidad",(Q136-(+Q136*AA136)),IF(X136="Impacto",Q136,"")),"")</f>
        <v>0.36</v>
      </c>
      <c r="AG136" s="242">
        <f>LOOKUP(2,1/(AF136:AF141&lt;&gt;""),AF136:AF141)</f>
        <v>0.36</v>
      </c>
      <c r="AH136" s="85"/>
      <c r="AI136" s="236" t="str">
        <f>IF(AND(AG136&lt;=20%),"Muy Baja",IF(AND(AG136&gt;=21%,AG136&lt;=40%),"Baja",IF(AND(AG136&gt;=41%,AG136&lt;=60%),"Media",IF(AND(AG136&gt;=61%,AG136&lt;=80%),"Alta",IF(AND(AG136&gt;=81%,AG136&gt;=100%),"Muy Alta",FALSE)))))</f>
        <v>Baja</v>
      </c>
      <c r="AJ136" s="85" t="str">
        <f>IFERROR(IF(X136="Impacto",(T136-(+T136*AA136)),IF(X136="Probabilidad",T136,"")),"")</f>
        <v>40%</v>
      </c>
      <c r="AK136" s="242" t="str">
        <f>LOOKUP(2,1/(AJ136:AJ141&lt;&gt;""),AJ136:AJ141)</f>
        <v>40%</v>
      </c>
      <c r="AL136" s="85"/>
      <c r="AM136" s="236" t="str">
        <f>IF(AND(AK136&lt;=20%),"Leve",IF(AND(AK136&gt;="21%",AK136&lt;="40%"),"Menor",IF(AND(AK136&gt;=41%,AK136&lt;=60%),"Moderado",IF(AND(AK136&gt;=61%,AK136&lt;=80%),"Mayor",IF(AND(AK136&gt;="81%",AK136&lt;="100%"),"Catastrófico",FALSE)))))</f>
        <v>Menor</v>
      </c>
      <c r="AN136" s="236" t="str">
        <f>IF(OR(AND(AI136="Media",AM136="Leve"),AND(AI136="Alta",AM136="Leve"),AND(AI136="Alta",AM136="Menor"),AND(AI136="Media",AM136="Menor"),AND(AI136="Baja",AM136="Menor"),AND(AI136="Media",AM136="Moderado"),AND(AI136="Baja",AM136="Moderado"),AND(AI136="Muy Baja",AM136="Moderado")),"Moderado",IF(OR(AND(AI136="Baja",AM136="Leve"),AND(AI136="Muy Baja",AM136="Leve"),AND(AI136="Muy Baja",AM136="Menor")),"Bajo",IF(OR(AND(AI136="Muy Alta",AM136="Leve"),AND(AI136="Muy Alta",AM136="Menor"),AND(AI136="Muy Alta",AM136="Moderado"),AND(AI136="Alta",AM136="Moderado"),AND(AI136="Muy Alta",AM136="Mayor"),AND(AI136="Alta",AM136="Mayor"),AND(AI136="Media",AM136="Mayor"),AND(AI136="Baja",AM136="Mayor"),AND(AI136="Muy Baja",AM136="Mayor")),"Alto",IF(OR(AND(AI136="Alta",AM136="Catastrófico"),AND(AI136="Muy Alta",AM136="Catastrófico"),AND(AI136="Media",AM136="Catastrófico"),AND(AI136="Baja",AM136="Catastrófico"),AND(AI136="Muy Baja",AM136="Catastrófico")),"Extremo",IF(AM136="Catastrófico","Extremo")))))</f>
        <v>Moderado</v>
      </c>
      <c r="AO136" s="236" t="s">
        <v>65</v>
      </c>
      <c r="AP136" s="86"/>
      <c r="AQ136" s="86"/>
      <c r="AR136" s="45"/>
      <c r="AS136" s="86"/>
      <c r="AT136" s="86"/>
      <c r="AU136" s="86"/>
      <c r="AV136" s="237" t="s">
        <v>266</v>
      </c>
      <c r="AW136" s="237" t="s">
        <v>159</v>
      </c>
      <c r="AX136" s="203"/>
      <c r="AY136" s="203"/>
      <c r="AZ136" s="268"/>
      <c r="BA136" s="279"/>
      <c r="BB136" s="198"/>
      <c r="BC136" s="198"/>
      <c r="BD136" s="196"/>
      <c r="BE136" s="196"/>
      <c r="BF136" s="196"/>
      <c r="BG136" s="196"/>
      <c r="BH136" s="196"/>
      <c r="BI136" s="196"/>
      <c r="BJ136" s="196"/>
      <c r="BK136" s="196"/>
      <c r="BL136" s="196"/>
      <c r="BM136" s="196"/>
      <c r="BN136" s="196"/>
      <c r="BO136" s="196"/>
      <c r="BP136" s="196"/>
      <c r="BQ136" s="196"/>
      <c r="BR136" s="196"/>
      <c r="BS136" s="196"/>
      <c r="BT136" s="196"/>
      <c r="BU136" s="196"/>
      <c r="BV136" s="196"/>
      <c r="BW136" s="196"/>
      <c r="BX136" s="196"/>
      <c r="BY136" s="196"/>
      <c r="BZ136" s="196"/>
      <c r="CA136" s="196"/>
      <c r="CB136" s="196"/>
      <c r="CC136" s="196"/>
      <c r="CD136" s="196"/>
      <c r="CE136" s="196"/>
      <c r="CF136" s="196"/>
      <c r="CG136" s="196"/>
      <c r="CH136" s="196"/>
      <c r="CI136" s="196"/>
      <c r="CJ136" s="196"/>
      <c r="CK136" s="196"/>
      <c r="CL136" s="196"/>
      <c r="FX136" s="27"/>
      <c r="GB136" s="36"/>
    </row>
    <row r="137" spans="1:192" s="92" customFormat="1" ht="14.25" customHeight="1" x14ac:dyDescent="0.3">
      <c r="A137" s="236"/>
      <c r="B137" s="236"/>
      <c r="C137" s="220"/>
      <c r="D137" s="220"/>
      <c r="E137" s="223"/>
      <c r="F137" s="220"/>
      <c r="G137" s="238"/>
      <c r="H137" s="236"/>
      <c r="I137" s="236"/>
      <c r="J137" s="236"/>
      <c r="K137" s="236"/>
      <c r="L137" s="236"/>
      <c r="M137" s="236"/>
      <c r="N137" s="237"/>
      <c r="O137" s="237"/>
      <c r="P137" s="236"/>
      <c r="Q137" s="236"/>
      <c r="R137" s="236"/>
      <c r="S137" s="236"/>
      <c r="T137" s="234"/>
      <c r="U137" s="236"/>
      <c r="V137" s="38"/>
      <c r="W137" s="46"/>
      <c r="X137" s="157"/>
      <c r="Y137" s="86"/>
      <c r="Z137" s="86"/>
      <c r="AA137" s="86" t="str">
        <f t="shared" si="3"/>
        <v/>
      </c>
      <c r="AB137" s="133"/>
      <c r="AC137" s="133"/>
      <c r="AD137" s="133"/>
      <c r="AE137" s="133"/>
      <c r="AF137" s="39" t="str">
        <f>IFERROR(IF(AND(X136="Probabilidad",X137="Probabilidad"),(AF136-(+AF136*AA137)),IF(X137="Probabilidad",(Q136-(+Q136*AA137)),IF(X137="Impacto",AF136,""))),"")</f>
        <v/>
      </c>
      <c r="AG137" s="242"/>
      <c r="AH137" s="85"/>
      <c r="AI137" s="236"/>
      <c r="AJ137" s="85" t="str">
        <f>IFERROR(IF(AND(X136="Impacto",AA137="Impacto"),(AJ136-(+AJ136*AA137)),IF(X137="Impacto",(T136-(+T136*AA137)),IF(X137="Probabilidad",AJ136,""))),"")</f>
        <v/>
      </c>
      <c r="AK137" s="242"/>
      <c r="AL137" s="85"/>
      <c r="AM137" s="236"/>
      <c r="AN137" s="236"/>
      <c r="AO137" s="236"/>
      <c r="AP137" s="86"/>
      <c r="AQ137" s="86"/>
      <c r="AR137" s="45"/>
      <c r="AS137" s="86"/>
      <c r="AT137" s="86"/>
      <c r="AU137" s="86"/>
      <c r="AV137" s="237"/>
      <c r="AW137" s="237"/>
      <c r="AX137" s="204"/>
      <c r="AY137" s="204"/>
      <c r="AZ137" s="268"/>
      <c r="BA137" s="279"/>
      <c r="BB137" s="198"/>
      <c r="BC137" s="198"/>
      <c r="BD137" s="196"/>
      <c r="BE137" s="196"/>
      <c r="BF137" s="196"/>
      <c r="BG137" s="196"/>
      <c r="BH137" s="196"/>
      <c r="BI137" s="196"/>
      <c r="BJ137" s="196"/>
      <c r="BK137" s="196"/>
      <c r="BL137" s="196"/>
      <c r="BM137" s="196"/>
      <c r="BN137" s="196"/>
      <c r="BO137" s="196"/>
      <c r="BP137" s="196"/>
      <c r="BQ137" s="196"/>
      <c r="BR137" s="196"/>
      <c r="BS137" s="196"/>
      <c r="BT137" s="196"/>
      <c r="BU137" s="196"/>
      <c r="BV137" s="196"/>
      <c r="BW137" s="196"/>
      <c r="BX137" s="196"/>
      <c r="BY137" s="196"/>
      <c r="BZ137" s="196"/>
      <c r="CA137" s="196"/>
      <c r="CB137" s="196"/>
      <c r="CC137" s="196"/>
      <c r="CD137" s="196"/>
      <c r="CE137" s="196"/>
      <c r="CF137" s="196"/>
      <c r="CG137" s="196"/>
      <c r="CH137" s="196"/>
      <c r="CI137" s="196"/>
      <c r="CJ137" s="196"/>
      <c r="CK137" s="196"/>
      <c r="CL137" s="196"/>
      <c r="FX137" s="27"/>
    </row>
    <row r="138" spans="1:192" s="92" customFormat="1" ht="14.25" customHeight="1" x14ac:dyDescent="0.3">
      <c r="A138" s="236"/>
      <c r="B138" s="236"/>
      <c r="C138" s="220"/>
      <c r="D138" s="220"/>
      <c r="E138" s="223"/>
      <c r="F138" s="220"/>
      <c r="G138" s="238"/>
      <c r="H138" s="236"/>
      <c r="I138" s="236"/>
      <c r="J138" s="236"/>
      <c r="K138" s="236"/>
      <c r="L138" s="236"/>
      <c r="M138" s="236"/>
      <c r="N138" s="237"/>
      <c r="O138" s="237"/>
      <c r="P138" s="236"/>
      <c r="Q138" s="236"/>
      <c r="R138" s="236"/>
      <c r="S138" s="236"/>
      <c r="T138" s="234"/>
      <c r="U138" s="236"/>
      <c r="V138" s="38"/>
      <c r="W138" s="46"/>
      <c r="X138" s="157"/>
      <c r="Y138" s="86"/>
      <c r="Z138" s="86"/>
      <c r="AA138" s="86" t="str">
        <f t="shared" si="3"/>
        <v/>
      </c>
      <c r="AB138" s="133"/>
      <c r="AC138" s="133"/>
      <c r="AD138" s="133"/>
      <c r="AE138" s="133"/>
      <c r="AF138" s="39" t="str">
        <f>IFERROR(IF(AND(X137="Probabilidad",X138="Probabilidad"),(AF137-(+AF137*AA138)),IF(X138="Probabilidad",(Q137-(+Q137*AA138)),IF(X138="Impacto",AF137,""))),"")</f>
        <v/>
      </c>
      <c r="AG138" s="242"/>
      <c r="AH138" s="85"/>
      <c r="AI138" s="236"/>
      <c r="AJ138" s="85" t="str">
        <f>IFERROR(IF(AND(X137="Impacto",AA138="Impacto"),(AJ137-(+AJ137*AA138)),IF(X138="Impacto",(T137-(+T137*AA138)),IF(X138="Probabilidad",AJ137,""))),"")</f>
        <v/>
      </c>
      <c r="AK138" s="242"/>
      <c r="AL138" s="85"/>
      <c r="AM138" s="236"/>
      <c r="AN138" s="236"/>
      <c r="AO138" s="236"/>
      <c r="AP138" s="86"/>
      <c r="AQ138" s="86"/>
      <c r="AR138" s="45"/>
      <c r="AS138" s="86"/>
      <c r="AT138" s="86"/>
      <c r="AU138" s="86"/>
      <c r="AV138" s="237"/>
      <c r="AW138" s="237"/>
      <c r="AX138" s="204"/>
      <c r="AY138" s="204"/>
      <c r="AZ138" s="268"/>
      <c r="BA138" s="279"/>
      <c r="BB138" s="198"/>
      <c r="BC138" s="198"/>
      <c r="BD138" s="196"/>
      <c r="BE138" s="196"/>
      <c r="BF138" s="196"/>
      <c r="BG138" s="196"/>
      <c r="BH138" s="196"/>
      <c r="BI138" s="196"/>
      <c r="BJ138" s="196"/>
      <c r="BK138" s="196"/>
      <c r="BL138" s="196"/>
      <c r="BM138" s="196"/>
      <c r="BN138" s="196"/>
      <c r="BO138" s="196"/>
      <c r="BP138" s="196"/>
      <c r="BQ138" s="196"/>
      <c r="BR138" s="196"/>
      <c r="BS138" s="196"/>
      <c r="BT138" s="196"/>
      <c r="BU138" s="196"/>
      <c r="BV138" s="196"/>
      <c r="BW138" s="196"/>
      <c r="BX138" s="196"/>
      <c r="BY138" s="196"/>
      <c r="BZ138" s="196"/>
      <c r="CA138" s="196"/>
      <c r="CB138" s="196"/>
      <c r="CC138" s="196"/>
      <c r="CD138" s="196"/>
      <c r="CE138" s="196"/>
      <c r="CF138" s="196"/>
      <c r="CG138" s="196"/>
      <c r="CH138" s="196"/>
      <c r="CI138" s="196"/>
      <c r="CJ138" s="196"/>
      <c r="CK138" s="196"/>
      <c r="CL138" s="196"/>
      <c r="FX138" s="27"/>
    </row>
    <row r="139" spans="1:192" s="92" customFormat="1" ht="14.25" customHeight="1" x14ac:dyDescent="0.3">
      <c r="A139" s="236"/>
      <c r="B139" s="236"/>
      <c r="C139" s="220"/>
      <c r="D139" s="220"/>
      <c r="E139" s="223"/>
      <c r="F139" s="220"/>
      <c r="G139" s="238"/>
      <c r="H139" s="236"/>
      <c r="I139" s="236"/>
      <c r="J139" s="236"/>
      <c r="K139" s="236"/>
      <c r="L139" s="236"/>
      <c r="M139" s="236"/>
      <c r="N139" s="237"/>
      <c r="O139" s="237"/>
      <c r="P139" s="236"/>
      <c r="Q139" s="236"/>
      <c r="R139" s="236"/>
      <c r="S139" s="236"/>
      <c r="T139" s="234"/>
      <c r="U139" s="236"/>
      <c r="V139" s="38"/>
      <c r="W139" s="46"/>
      <c r="X139" s="157"/>
      <c r="Y139" s="86"/>
      <c r="Z139" s="86"/>
      <c r="AA139" s="86" t="str">
        <f t="shared" si="3"/>
        <v/>
      </c>
      <c r="AB139" s="133"/>
      <c r="AC139" s="133"/>
      <c r="AD139" s="133"/>
      <c r="AE139" s="133"/>
      <c r="AF139" s="39" t="str">
        <f>IFERROR(IF(AND(X138="Probabilidad",X139="Probabilidad"),(AF138-(+AF138*AA139)),IF(X139="Probabilidad",(Q138-(+Q138*AA139)),IF(X139="Impacto",AF138,""))),"")</f>
        <v/>
      </c>
      <c r="AG139" s="242"/>
      <c r="AH139" s="85"/>
      <c r="AI139" s="236"/>
      <c r="AJ139" s="85" t="str">
        <f>IFERROR(IF(AND(X138="Impacto",AA139="Impacto"),(AJ138-(+AJ138*AA139)),IF(X139="Impacto",(T138-(+T138*AA139)),IF(X139="Probabilidad",AJ138,""))),"")</f>
        <v/>
      </c>
      <c r="AK139" s="242"/>
      <c r="AL139" s="85"/>
      <c r="AM139" s="236"/>
      <c r="AN139" s="236"/>
      <c r="AO139" s="236"/>
      <c r="AP139" s="86"/>
      <c r="AQ139" s="86"/>
      <c r="AR139" s="45"/>
      <c r="AS139" s="86"/>
      <c r="AT139" s="86"/>
      <c r="AU139" s="86"/>
      <c r="AV139" s="237"/>
      <c r="AW139" s="237"/>
      <c r="AX139" s="204"/>
      <c r="AY139" s="204"/>
      <c r="AZ139" s="268"/>
      <c r="BA139" s="279"/>
      <c r="BB139" s="198"/>
      <c r="BC139" s="198"/>
      <c r="BD139" s="196"/>
      <c r="BE139" s="196"/>
      <c r="BF139" s="196"/>
      <c r="BG139" s="196"/>
      <c r="BH139" s="196"/>
      <c r="BI139" s="196"/>
      <c r="BJ139" s="196"/>
      <c r="BK139" s="196"/>
      <c r="BL139" s="196"/>
      <c r="BM139" s="196"/>
      <c r="BN139" s="196"/>
      <c r="BO139" s="196"/>
      <c r="BP139" s="196"/>
      <c r="BQ139" s="196"/>
      <c r="BR139" s="196"/>
      <c r="BS139" s="196"/>
      <c r="BT139" s="196"/>
      <c r="BU139" s="196"/>
      <c r="BV139" s="196"/>
      <c r="BW139" s="196"/>
      <c r="BX139" s="196"/>
      <c r="BY139" s="196"/>
      <c r="BZ139" s="196"/>
      <c r="CA139" s="196"/>
      <c r="CB139" s="196"/>
      <c r="CC139" s="196"/>
      <c r="CD139" s="196"/>
      <c r="CE139" s="196"/>
      <c r="CF139" s="196"/>
      <c r="CG139" s="196"/>
      <c r="CH139" s="196"/>
      <c r="CI139" s="196"/>
      <c r="CJ139" s="196"/>
      <c r="CK139" s="196"/>
      <c r="CL139" s="196"/>
      <c r="FX139" s="27"/>
    </row>
    <row r="140" spans="1:192" s="92" customFormat="1" ht="14.25" customHeight="1" x14ac:dyDescent="0.3">
      <c r="A140" s="236"/>
      <c r="B140" s="236"/>
      <c r="C140" s="220"/>
      <c r="D140" s="220"/>
      <c r="E140" s="223"/>
      <c r="F140" s="220"/>
      <c r="G140" s="238"/>
      <c r="H140" s="236"/>
      <c r="I140" s="236"/>
      <c r="J140" s="236"/>
      <c r="K140" s="236"/>
      <c r="L140" s="236"/>
      <c r="M140" s="236"/>
      <c r="N140" s="237"/>
      <c r="O140" s="237"/>
      <c r="P140" s="236"/>
      <c r="Q140" s="236"/>
      <c r="R140" s="236"/>
      <c r="S140" s="236"/>
      <c r="T140" s="234"/>
      <c r="U140" s="236"/>
      <c r="V140" s="38"/>
      <c r="W140" s="46"/>
      <c r="X140" s="157"/>
      <c r="Y140" s="86"/>
      <c r="Z140" s="86"/>
      <c r="AA140" s="86" t="str">
        <f t="shared" si="3"/>
        <v/>
      </c>
      <c r="AB140" s="133"/>
      <c r="AC140" s="133"/>
      <c r="AD140" s="133"/>
      <c r="AE140" s="133"/>
      <c r="AF140" s="39" t="str">
        <f>IFERROR(IF(AND(X139="Probabilidad",X140="Probabilidad"),(AF139-(+AF139*AA140)),IF(X140="Probabilidad",(Q139-(+Q139*AA140)),IF(X140="Impacto",AF139,""))),"")</f>
        <v/>
      </c>
      <c r="AG140" s="242"/>
      <c r="AH140" s="85"/>
      <c r="AI140" s="236"/>
      <c r="AJ140" s="85" t="str">
        <f>IFERROR(IF(AND(X139="Impacto",AA140="Impacto"),(AJ139-(+AJ139*AA140)),IF(X140="Impacto",(T139-(+T139*AA140)),IF(X140="Probabilidad",AJ139,""))),"")</f>
        <v/>
      </c>
      <c r="AK140" s="242"/>
      <c r="AL140" s="85"/>
      <c r="AM140" s="236"/>
      <c r="AN140" s="236"/>
      <c r="AO140" s="236"/>
      <c r="AP140" s="86"/>
      <c r="AQ140" s="86"/>
      <c r="AR140" s="45"/>
      <c r="AS140" s="86"/>
      <c r="AT140" s="86"/>
      <c r="AU140" s="86"/>
      <c r="AV140" s="237"/>
      <c r="AW140" s="237"/>
      <c r="AX140" s="204"/>
      <c r="AY140" s="204"/>
      <c r="AZ140" s="268"/>
      <c r="BA140" s="279"/>
      <c r="BB140" s="198"/>
      <c r="BC140" s="198"/>
      <c r="BD140" s="196"/>
      <c r="BE140" s="196"/>
      <c r="BF140" s="196"/>
      <c r="BG140" s="196"/>
      <c r="BH140" s="196"/>
      <c r="BI140" s="196"/>
      <c r="BJ140" s="196"/>
      <c r="BK140" s="196"/>
      <c r="BL140" s="196"/>
      <c r="BM140" s="196"/>
      <c r="BN140" s="196"/>
      <c r="BO140" s="196"/>
      <c r="BP140" s="196"/>
      <c r="BQ140" s="196"/>
      <c r="BR140" s="196"/>
      <c r="BS140" s="196"/>
      <c r="BT140" s="196"/>
      <c r="BU140" s="196"/>
      <c r="BV140" s="196"/>
      <c r="BW140" s="196"/>
      <c r="BX140" s="196"/>
      <c r="BY140" s="196"/>
      <c r="BZ140" s="196"/>
      <c r="CA140" s="196"/>
      <c r="CB140" s="196"/>
      <c r="CC140" s="196"/>
      <c r="CD140" s="196"/>
      <c r="CE140" s="196"/>
      <c r="CF140" s="196"/>
      <c r="CG140" s="196"/>
      <c r="CH140" s="196"/>
      <c r="CI140" s="196"/>
      <c r="CJ140" s="196"/>
      <c r="CK140" s="196"/>
      <c r="CL140" s="196"/>
      <c r="FX140" s="27"/>
    </row>
    <row r="141" spans="1:192" s="92" customFormat="1" ht="14.25" customHeight="1" x14ac:dyDescent="0.25">
      <c r="A141" s="236"/>
      <c r="B141" s="236"/>
      <c r="C141" s="221"/>
      <c r="D141" s="221"/>
      <c r="E141" s="224"/>
      <c r="F141" s="221"/>
      <c r="G141" s="238"/>
      <c r="H141" s="236"/>
      <c r="I141" s="236"/>
      <c r="J141" s="236"/>
      <c r="K141" s="236"/>
      <c r="L141" s="236"/>
      <c r="M141" s="236"/>
      <c r="N141" s="237"/>
      <c r="O141" s="237"/>
      <c r="P141" s="236"/>
      <c r="Q141" s="236"/>
      <c r="R141" s="236"/>
      <c r="S141" s="236"/>
      <c r="T141" s="234"/>
      <c r="U141" s="236"/>
      <c r="V141" s="38"/>
      <c r="W141" s="46"/>
      <c r="X141" s="157"/>
      <c r="Y141" s="86"/>
      <c r="Z141" s="86"/>
      <c r="AA141" s="86" t="str">
        <f t="shared" si="3"/>
        <v/>
      </c>
      <c r="AB141" s="133"/>
      <c r="AC141" s="133"/>
      <c r="AD141" s="133"/>
      <c r="AE141" s="133"/>
      <c r="AF141" s="39" t="str">
        <f>IFERROR(IF(AND(X140="Probabilidad",X141="Probabilidad"),(AF140-(+AF140*AA141)),IF(X141="Probabilidad",(Q140-(+Q140*AA141)),IF(X141="Impacto",AF140,""))),"")</f>
        <v/>
      </c>
      <c r="AG141" s="242"/>
      <c r="AH141" s="85"/>
      <c r="AI141" s="236"/>
      <c r="AJ141" s="85" t="str">
        <f>IFERROR(IF(AND(X140="Impacto",AA141="Impacto"),(AJ140-(+AJ140*AA141)),IF(X141="Impacto",(T140-(+T140*AA141)),IF(X141="Probabilidad",AJ140,""))),"")</f>
        <v/>
      </c>
      <c r="AK141" s="242"/>
      <c r="AL141" s="85"/>
      <c r="AM141" s="236"/>
      <c r="AN141" s="236"/>
      <c r="AO141" s="236"/>
      <c r="AP141" s="86"/>
      <c r="AQ141" s="86"/>
      <c r="AR141" s="45"/>
      <c r="AS141" s="86"/>
      <c r="AT141" s="86"/>
      <c r="AU141" s="86"/>
      <c r="AV141" s="237"/>
      <c r="AW141" s="237"/>
      <c r="AX141" s="205"/>
      <c r="AY141" s="205"/>
      <c r="AZ141" s="268"/>
      <c r="BA141" s="279"/>
      <c r="BB141" s="198"/>
      <c r="BC141" s="198"/>
      <c r="BD141" s="196"/>
      <c r="BE141" s="196"/>
      <c r="BF141" s="196"/>
      <c r="BG141" s="196"/>
      <c r="BH141" s="196"/>
      <c r="BI141" s="196"/>
      <c r="BJ141" s="196"/>
      <c r="BK141" s="196"/>
      <c r="BL141" s="196"/>
      <c r="BM141" s="196"/>
      <c r="BN141" s="196"/>
      <c r="BO141" s="196"/>
      <c r="BP141" s="196"/>
      <c r="BQ141" s="196"/>
      <c r="BR141" s="196"/>
      <c r="BS141" s="196"/>
      <c r="BT141" s="196"/>
      <c r="BU141" s="196"/>
      <c r="BV141" s="196"/>
      <c r="BW141" s="196"/>
      <c r="BX141" s="196"/>
      <c r="BY141" s="196"/>
      <c r="BZ141" s="196"/>
      <c r="CA141" s="196"/>
      <c r="CB141" s="196"/>
      <c r="CC141" s="196"/>
      <c r="CD141" s="196"/>
      <c r="CE141" s="196"/>
      <c r="CF141" s="196"/>
      <c r="CG141" s="196"/>
      <c r="CH141" s="196"/>
      <c r="CI141" s="196"/>
      <c r="CJ141" s="196"/>
      <c r="CK141" s="196"/>
      <c r="CL141" s="196"/>
      <c r="FX141" s="28"/>
      <c r="FY141" s="26"/>
      <c r="FZ141" s="26"/>
      <c r="GA141" s="26"/>
      <c r="GB141" s="26"/>
      <c r="GC141" s="26"/>
      <c r="GD141" s="26"/>
      <c r="GE141" s="26"/>
      <c r="GF141" s="26"/>
      <c r="GG141" s="26"/>
      <c r="GH141" s="26"/>
      <c r="GI141" s="26"/>
      <c r="GJ141" s="26"/>
    </row>
    <row r="142" spans="1:192" s="92" customFormat="1" ht="13.5" customHeight="1" x14ac:dyDescent="0.3">
      <c r="A142" s="236">
        <v>22</v>
      </c>
      <c r="B142" s="236" t="s">
        <v>764</v>
      </c>
      <c r="C142" s="219" t="s">
        <v>841</v>
      </c>
      <c r="D142" s="219" t="s">
        <v>819</v>
      </c>
      <c r="E142" s="222" t="str">
        <f>IFERROR(VLOOKUP(C142,Tabla4[#All],2,0),"")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42" s="219" t="s">
        <v>250</v>
      </c>
      <c r="G142" s="238" t="s">
        <v>32</v>
      </c>
      <c r="H142" s="236" t="s">
        <v>71</v>
      </c>
      <c r="I142" s="236" t="s">
        <v>586</v>
      </c>
      <c r="J142" s="236" t="s">
        <v>267</v>
      </c>
      <c r="K142" s="236" t="s">
        <v>587</v>
      </c>
      <c r="L142" s="236" t="s">
        <v>590</v>
      </c>
      <c r="M142" s="236" t="s">
        <v>32</v>
      </c>
      <c r="N142" s="236" t="s">
        <v>106</v>
      </c>
      <c r="O142" s="237">
        <v>2</v>
      </c>
      <c r="P142" s="236" t="str">
        <f>IF(AND(O142&lt;=2),"Muy Baja",IF(AND(O142&gt;=3,O142&lt;=23),"Baja",IF(AND(O142&gt;=24,O142&lt;=499),"Media",IF(AND(O142&gt;=500,O142&lt;=4999),"Alta",IF(AND(O142&gt;=5000),"Muy Alta",FALSE)))))</f>
        <v>Muy Baja</v>
      </c>
      <c r="Q142" s="236" t="str">
        <f>IF(AND(O142&lt;=2),"20%",IF(AND(O142&gt;=3,O142&lt;=23),"40%",IF(AND(O142&gt;=24,O142&lt;=499),"60%",IF(AND(O142&gt;=500,O142&lt;=4999),"80%",IF(AND(O142&gt;=5000),"100%",FALSE)))))</f>
        <v>20%</v>
      </c>
      <c r="R142" s="236" t="s">
        <v>44</v>
      </c>
      <c r="S142" s="236" t="str">
        <f>IF(AND(R142=$GB$4),"Leve",IF(AND(R142=$GB$5),"Menor",IF(AND(R142=$GB$6),"Moderado",IF(AND(R142=$GB$7),"mayor",IF(AND(R142=$GB$8),"Catastrófico",IF(AND(R142=$GB$10),"Leve",IF(AND(R142=$GB$11),"Menor",IF(AND(R142=$GB$12),"Moderado",IF(AND(R142=$GB$13),"Mayor",IF(AND(R142=$GB$14),"Catastrófico",FALSE))))))))))</f>
        <v>Catastrófico</v>
      </c>
      <c r="T142" s="234" t="str">
        <f>IF(AND(S142="Leve"),"20%",IF(AND(S142="Menor"),"40%",IF(AND(S142="Moderado"),"60%",IF(AND(S142="Mayor"),"80%",IF(AND(S142="Catastrófico"),"100%","")))))</f>
        <v>100%</v>
      </c>
      <c r="U142" s="236" t="str">
        <f>IF(AND(Q142&lt;="40%",T142="20%"),"Bajo",IF(AND(Q142="60%",T142="20%"),"Moderado",IF(AND(Q142="80%",T142="20%"),"Moderado",IF(AND(Q142="100%",T142="20%"),"Alto",IF(AND(Q142="20%",T142="40%"),"Bajo",IF(AND(Q142="40%",T142="40%"),"Moderado",IF(AND(Q142="60%",T142="40%"),"Moderado",IF(AND(Q142="80%",T142="40%"),"Moderado",IF(AND(Q142="100%",T142="40%"),"Alto",IF(AND(Q142="20%",T142="60%"),"Moderado",IF(AND(Q142="40%",T142="60%"),"Moderado",IF(AND(Q142="60%",T142="60%"),"Moderado",IF(AND(Q142="80%",T142="60%"),"Alto",IF(AND(Q142="100%",T142="60%"),"Alto",IF(AND(Q142="20%",T142="80%"),"Alto",IF(AND(Q142="40%",T142="80%"),"Alto",IF(AND(Q142="60%",T142="80%"),"Alto",IF(AND(Q142="80%",T142="80%"),"Alto",IF(AND(Q142="100%",T142="80%"),"Alto",IF(AND(Q142="20%",T142="100%"),"Extremo",IF(AND(Q142="40%",T142="100%"),"Extremo",IF(AND(Q142="60%",T142="100%"),"Extremo",IF(AND(Q142="80%",T142="100%"),"Moderado",IF(AND(Q142="100%",T142="100%"),"Extremo",""""))))))))))))))))))))))))</f>
        <v>Extremo</v>
      </c>
      <c r="V142" s="38">
        <v>1</v>
      </c>
      <c r="W142" s="46" t="s">
        <v>268</v>
      </c>
      <c r="X142" s="157" t="s">
        <v>54</v>
      </c>
      <c r="Y142" s="86" t="s">
        <v>51</v>
      </c>
      <c r="Z142" s="86" t="s">
        <v>57</v>
      </c>
      <c r="AA142" s="86" t="str">
        <f t="shared" si="3"/>
        <v>40%</v>
      </c>
      <c r="AB142" s="133" t="s">
        <v>790</v>
      </c>
      <c r="AC142" s="133" t="s">
        <v>791</v>
      </c>
      <c r="AD142" s="133" t="s">
        <v>796</v>
      </c>
      <c r="AE142" s="133" t="s">
        <v>785</v>
      </c>
      <c r="AF142" s="39">
        <f>IFERROR(IF(X142="Probabilidad",(Q142-(+Q142*AA142)),IF(X142="Impacto",Q142,"")),"")</f>
        <v>0.12</v>
      </c>
      <c r="AG142" s="242">
        <f>LOOKUP(2,1/(AF142:AF147&lt;&gt;""),AF142:AF147)</f>
        <v>0.12</v>
      </c>
      <c r="AH142" s="85"/>
      <c r="AI142" s="236" t="str">
        <f>IF(AND(AG142&lt;=20%),"Muy Baja",IF(AND(AG142&gt;=21%,AG142&lt;=40%),"Baja",IF(AND(AG142&gt;=41%,AG142&lt;=60%),"Media",IF(AND(AG142&gt;=61%,AG142&lt;=80%),"Alta",IF(AND(AG142&gt;=81%,AG142&gt;=100%),"Muy Alta",FALSE)))))</f>
        <v>Muy Baja</v>
      </c>
      <c r="AJ142" s="85" t="str">
        <f>IFERROR(IF(X142="Impacto",(T142-(+T142*AA142)),IF(X142="Probabilidad",T142,"")),"")</f>
        <v>100%</v>
      </c>
      <c r="AK142" s="242" t="str">
        <f>LOOKUP(2,1/(AJ142:AJ147&lt;&gt;""),AJ142:AJ147)</f>
        <v>100%</v>
      </c>
      <c r="AL142" s="85"/>
      <c r="AM142" s="236" t="str">
        <f>IF(AND(AK142&lt;=20%),"Leve",IF(AND(AK142&gt;=21%,AK142&lt;=40%),"Menor",IF(AND(AK142&gt;=41%,AK142&lt;=60%),"Moderado",IF(AND(AK142&gt;=61%,AK142&lt;=80%),"Mayor",IF(AND(AK142&gt;=81%,AK142&gt;=100%),"Catastrófico",FALSE)))))</f>
        <v>Catastrófico</v>
      </c>
      <c r="AN142" s="236" t="str">
        <f>IF(OR(AND(AI142="Media",AM142="Leve"),AND(AI142="Alta",AM142="Leve"),AND(AI142="Alta",AM142="Menor"),AND(AI142="Media",AM142="Menor"),AND(AI142="Baja",AM142="Menor"),AND(AI142="Media",AM142="Moderado"),AND(AI142="Baja",AM142="Moderado"),AND(AI142="Muy Baja",AM142="Moderado")),"Moderado",IF(OR(AND(AI142="Baja",AM142="Leve"),AND(AI142="Muy Baja",AM142="Leve"),AND(AI142="Muy Baja",AM142="Menor")),"Bajo",IF(OR(AND(AI142="Muy Alta",AM142="Leve"),AND(AI142="Muy Alta",AM142="Menor"),AND(AI142="Muy Alta",AM142="Moderado"),AND(AI142="Alta",AM142="Moderado"),AND(AI142="Muy Alta",AM142="Mayor"),AND(AI142="Alta",AM142="Mayor"),AND(AI142="Media",AM142="Mayor"),AND(AI142="Baja",AM142="Mayor"),AND(AI142="Muy Baja",AM142="Mayor")),"Alto",IF(OR(AND(AI142="Alta",AM142="Catastrófico"),AND(AI142="Muy Alta",AM142="Catastrófico"),AND(AI142="Media",AM142="Catastrófico"),AND(AI142="Baja",AM142="Catastrófico"),AND(AI142="Muy Baja",AM142="Catastrófico")),"Extremo",IF(AM142="Catastrófico","Extremo")))))</f>
        <v>Extremo</v>
      </c>
      <c r="AO142" s="236" t="s">
        <v>65</v>
      </c>
      <c r="AP142" s="86"/>
      <c r="AQ142" s="86"/>
      <c r="AR142" s="86"/>
      <c r="AS142" s="86"/>
      <c r="AT142" s="86"/>
      <c r="AU142" s="86"/>
      <c r="AV142" s="237" t="s">
        <v>269</v>
      </c>
      <c r="AW142" s="236" t="s">
        <v>159</v>
      </c>
      <c r="AX142" s="280" t="s">
        <v>639</v>
      </c>
      <c r="AY142" s="209"/>
      <c r="BA142" s="279"/>
      <c r="BB142" s="279"/>
      <c r="BC142" s="198"/>
      <c r="BD142" s="196"/>
      <c r="BE142" s="196"/>
      <c r="BF142" s="196"/>
      <c r="BG142" s="196"/>
      <c r="BH142" s="196"/>
      <c r="BI142" s="196"/>
      <c r="BJ142" s="196"/>
      <c r="BK142" s="196"/>
      <c r="BL142" s="196"/>
      <c r="BM142" s="196"/>
      <c r="BN142" s="196"/>
      <c r="BO142" s="196"/>
      <c r="BP142" s="196"/>
      <c r="BQ142" s="196"/>
      <c r="BR142" s="196"/>
      <c r="BS142" s="196"/>
      <c r="BT142" s="196"/>
      <c r="BU142" s="196"/>
      <c r="BV142" s="196"/>
      <c r="BW142" s="196"/>
      <c r="BX142" s="196"/>
      <c r="BY142" s="196"/>
      <c r="BZ142" s="196"/>
      <c r="CA142" s="196"/>
      <c r="CB142" s="196"/>
      <c r="CC142" s="196"/>
      <c r="CD142" s="196"/>
      <c r="CE142" s="196"/>
      <c r="CF142" s="196"/>
      <c r="CG142" s="196"/>
      <c r="CH142" s="196"/>
      <c r="CI142" s="196"/>
      <c r="CJ142" s="196"/>
      <c r="CK142" s="196"/>
      <c r="CL142" s="196"/>
      <c r="FX142" s="27"/>
      <c r="GA142" s="92" t="s">
        <v>162</v>
      </c>
      <c r="GB142" s="36" t="s">
        <v>45</v>
      </c>
    </row>
    <row r="143" spans="1:192" s="92" customFormat="1" ht="13.5" customHeight="1" x14ac:dyDescent="0.25">
      <c r="A143" s="236"/>
      <c r="B143" s="236"/>
      <c r="C143" s="220"/>
      <c r="D143" s="220"/>
      <c r="E143" s="223"/>
      <c r="F143" s="220"/>
      <c r="G143" s="238"/>
      <c r="H143" s="236"/>
      <c r="I143" s="236"/>
      <c r="J143" s="236"/>
      <c r="K143" s="236"/>
      <c r="L143" s="236"/>
      <c r="M143" s="236"/>
      <c r="N143" s="236"/>
      <c r="O143" s="237"/>
      <c r="P143" s="236"/>
      <c r="Q143" s="236"/>
      <c r="R143" s="236"/>
      <c r="S143" s="236"/>
      <c r="T143" s="234"/>
      <c r="U143" s="236"/>
      <c r="V143" s="38"/>
      <c r="W143" s="46"/>
      <c r="X143" s="157"/>
      <c r="Y143" s="86"/>
      <c r="Z143" s="86"/>
      <c r="AA143" s="86" t="str">
        <f t="shared" si="3"/>
        <v/>
      </c>
      <c r="AB143" s="133"/>
      <c r="AC143" s="133"/>
      <c r="AD143" s="133"/>
      <c r="AE143" s="133"/>
      <c r="AF143" s="39" t="str">
        <f>IFERROR(IF(AND(X142="Probabilidad",X143="Probabilidad"),(AF142-(+AF142*AA143)),IF(X143="Probabilidad",(Q142-(+Q142*AA143)),IF(X143="Impacto",AF142,""))),"")</f>
        <v/>
      </c>
      <c r="AG143" s="242"/>
      <c r="AH143" s="85"/>
      <c r="AI143" s="236"/>
      <c r="AJ143" s="85" t="str">
        <f>IFERROR(IF(AND(X142="Impacto",AA143="Impacto"),(AJ142-(+AJ142*AA143)),IF(X143="Impacto",(T142-(+T142*AA143)),IF(X143="Probabilidad",AJ142,""))),"")</f>
        <v/>
      </c>
      <c r="AK143" s="242"/>
      <c r="AL143" s="85"/>
      <c r="AM143" s="236"/>
      <c r="AN143" s="236"/>
      <c r="AO143" s="236"/>
      <c r="AP143" s="86"/>
      <c r="AQ143" s="86"/>
      <c r="AR143" s="86"/>
      <c r="AS143" s="86"/>
      <c r="AT143" s="86"/>
      <c r="AU143" s="86"/>
      <c r="AV143" s="237"/>
      <c r="AW143" s="236"/>
      <c r="AX143" s="281"/>
      <c r="AY143" s="204"/>
      <c r="BA143" s="279"/>
      <c r="BB143" s="279"/>
      <c r="BC143" s="198"/>
      <c r="BD143" s="196"/>
      <c r="BE143" s="196"/>
      <c r="BF143" s="196"/>
      <c r="BG143" s="196"/>
      <c r="BH143" s="196"/>
      <c r="BI143" s="196"/>
      <c r="BJ143" s="196"/>
      <c r="BK143" s="196"/>
      <c r="BL143" s="196"/>
      <c r="BM143" s="196"/>
      <c r="BN143" s="196"/>
      <c r="BO143" s="196"/>
      <c r="BP143" s="196"/>
      <c r="BQ143" s="196"/>
      <c r="BR143" s="196"/>
      <c r="BS143" s="196"/>
      <c r="BT143" s="196"/>
      <c r="BU143" s="196"/>
      <c r="BV143" s="196"/>
      <c r="BW143" s="196"/>
      <c r="BX143" s="196"/>
      <c r="BY143" s="196"/>
      <c r="BZ143" s="196"/>
      <c r="CA143" s="196"/>
      <c r="CB143" s="196"/>
      <c r="CC143" s="196"/>
      <c r="CD143" s="196"/>
      <c r="CE143" s="196"/>
      <c r="CF143" s="196"/>
      <c r="CG143" s="196"/>
      <c r="CH143" s="196"/>
      <c r="CI143" s="196"/>
      <c r="CJ143" s="196"/>
      <c r="CK143" s="196"/>
      <c r="CL143" s="196"/>
      <c r="FX143" s="27"/>
      <c r="GA143" s="92" t="s">
        <v>37</v>
      </c>
      <c r="GB143" s="26" t="s">
        <v>46</v>
      </c>
    </row>
    <row r="144" spans="1:192" s="92" customFormat="1" ht="13.5" customHeight="1" x14ac:dyDescent="0.25">
      <c r="A144" s="236"/>
      <c r="B144" s="236"/>
      <c r="C144" s="220"/>
      <c r="D144" s="220"/>
      <c r="E144" s="223"/>
      <c r="F144" s="220"/>
      <c r="G144" s="238"/>
      <c r="H144" s="236"/>
      <c r="I144" s="236"/>
      <c r="J144" s="236"/>
      <c r="K144" s="236"/>
      <c r="L144" s="236"/>
      <c r="M144" s="236"/>
      <c r="N144" s="236"/>
      <c r="O144" s="237"/>
      <c r="P144" s="236"/>
      <c r="Q144" s="236"/>
      <c r="R144" s="236"/>
      <c r="S144" s="236"/>
      <c r="T144" s="234"/>
      <c r="U144" s="236"/>
      <c r="V144" s="38"/>
      <c r="W144" s="46"/>
      <c r="X144" s="157"/>
      <c r="Y144" s="86"/>
      <c r="Z144" s="86"/>
      <c r="AA144" s="86" t="str">
        <f t="shared" si="3"/>
        <v/>
      </c>
      <c r="AB144" s="133"/>
      <c r="AC144" s="133"/>
      <c r="AD144" s="133"/>
      <c r="AE144" s="133"/>
      <c r="AF144" s="39" t="str">
        <f>IFERROR(IF(AND(X143="Probabilidad",X144="Probabilidad"),(AF143-(+AF143*AA144)),IF(X144="Probabilidad",(Q143-(+Q143*AA144)),IF(X144="Impacto",AF143,""))),"")</f>
        <v/>
      </c>
      <c r="AG144" s="242"/>
      <c r="AH144" s="85"/>
      <c r="AI144" s="236"/>
      <c r="AJ144" s="85" t="str">
        <f>IFERROR(IF(AND(X143="Impacto",AA144="Impacto"),(AJ143-(+AJ143*AA144)),IF(X144="Impacto",(T143-(+T143*AA144)),IF(X144="Probabilidad",AJ143,""))),"")</f>
        <v/>
      </c>
      <c r="AK144" s="242"/>
      <c r="AL144" s="85"/>
      <c r="AM144" s="236"/>
      <c r="AN144" s="236"/>
      <c r="AO144" s="236"/>
      <c r="AP144" s="86"/>
      <c r="AQ144" s="86"/>
      <c r="AR144" s="86"/>
      <c r="AS144" s="86"/>
      <c r="AT144" s="86"/>
      <c r="AU144" s="86"/>
      <c r="AV144" s="237"/>
      <c r="AW144" s="236"/>
      <c r="AX144" s="281"/>
      <c r="AY144" s="204"/>
      <c r="BA144" s="279"/>
      <c r="BB144" s="279"/>
      <c r="BC144" s="198"/>
      <c r="BD144" s="196"/>
      <c r="BE144" s="196"/>
      <c r="BF144" s="196"/>
      <c r="BG144" s="196"/>
      <c r="BH144" s="196"/>
      <c r="BI144" s="196"/>
      <c r="BJ144" s="196"/>
      <c r="BK144" s="196"/>
      <c r="BL144" s="196"/>
      <c r="BM144" s="196"/>
      <c r="BN144" s="196"/>
      <c r="BO144" s="196"/>
      <c r="BP144" s="196"/>
      <c r="BQ144" s="196"/>
      <c r="BR144" s="196"/>
      <c r="BS144" s="196"/>
      <c r="BT144" s="196"/>
      <c r="BU144" s="196"/>
      <c r="BV144" s="196"/>
      <c r="BW144" s="196"/>
      <c r="BX144" s="196"/>
      <c r="BY144" s="196"/>
      <c r="BZ144" s="196"/>
      <c r="CA144" s="196"/>
      <c r="CB144" s="196"/>
      <c r="CC144" s="196"/>
      <c r="CD144" s="196"/>
      <c r="CE144" s="196"/>
      <c r="CF144" s="196"/>
      <c r="CG144" s="196"/>
      <c r="CH144" s="196"/>
      <c r="CI144" s="196"/>
      <c r="CJ144" s="196"/>
      <c r="CK144" s="196"/>
      <c r="CL144" s="196"/>
      <c r="FX144" s="27"/>
      <c r="GB144" s="26" t="s">
        <v>47</v>
      </c>
    </row>
    <row r="145" spans="1:184" s="92" customFormat="1" ht="13.5" customHeight="1" x14ac:dyDescent="0.25">
      <c r="A145" s="236"/>
      <c r="B145" s="236"/>
      <c r="C145" s="220"/>
      <c r="D145" s="220"/>
      <c r="E145" s="223"/>
      <c r="F145" s="220"/>
      <c r="G145" s="238"/>
      <c r="H145" s="236"/>
      <c r="I145" s="236"/>
      <c r="J145" s="236"/>
      <c r="K145" s="236"/>
      <c r="L145" s="236"/>
      <c r="M145" s="236"/>
      <c r="N145" s="236"/>
      <c r="O145" s="237"/>
      <c r="P145" s="236"/>
      <c r="Q145" s="236"/>
      <c r="R145" s="236"/>
      <c r="S145" s="236"/>
      <c r="T145" s="234"/>
      <c r="U145" s="236"/>
      <c r="V145" s="38"/>
      <c r="W145" s="46"/>
      <c r="X145" s="157"/>
      <c r="Y145" s="86"/>
      <c r="Z145" s="86"/>
      <c r="AA145" s="86" t="str">
        <f t="shared" si="3"/>
        <v/>
      </c>
      <c r="AB145" s="133"/>
      <c r="AC145" s="133"/>
      <c r="AD145" s="133"/>
      <c r="AE145" s="133"/>
      <c r="AF145" s="39" t="str">
        <f>IFERROR(IF(AND(X144="Probabilidad",X145="Probabilidad"),(AF144-(+AF144*AA145)),IF(X145="Probabilidad",(Q144-(+Q144*AA145)),IF(X145="Impacto",AF144,""))),"")</f>
        <v/>
      </c>
      <c r="AG145" s="242"/>
      <c r="AH145" s="85"/>
      <c r="AI145" s="236"/>
      <c r="AJ145" s="85" t="str">
        <f>IFERROR(IF(AND(X144="Impacto",AA145="Impacto"),(AJ144-(+AJ144*AA145)),IF(X145="Impacto",(T144-(+T144*AA145)),IF(X145="Probabilidad",AJ144,""))),"")</f>
        <v/>
      </c>
      <c r="AK145" s="242"/>
      <c r="AL145" s="85"/>
      <c r="AM145" s="236"/>
      <c r="AN145" s="236"/>
      <c r="AO145" s="236"/>
      <c r="AP145" s="86"/>
      <c r="AQ145" s="86"/>
      <c r="AR145" s="86"/>
      <c r="AS145" s="86"/>
      <c r="AT145" s="86"/>
      <c r="AU145" s="86"/>
      <c r="AV145" s="237"/>
      <c r="AW145" s="236"/>
      <c r="AX145" s="281"/>
      <c r="AY145" s="204"/>
      <c r="BA145" s="279"/>
      <c r="BB145" s="279"/>
      <c r="BC145" s="198"/>
      <c r="BD145" s="196"/>
      <c r="BE145" s="196"/>
      <c r="BF145" s="196"/>
      <c r="BG145" s="196"/>
      <c r="BH145" s="196"/>
      <c r="BI145" s="196"/>
      <c r="BJ145" s="196"/>
      <c r="BK145" s="196"/>
      <c r="BL145" s="196"/>
      <c r="BM145" s="196"/>
      <c r="BN145" s="196"/>
      <c r="BO145" s="196"/>
      <c r="BP145" s="196"/>
      <c r="BQ145" s="196"/>
      <c r="BR145" s="196"/>
      <c r="BS145" s="196"/>
      <c r="BT145" s="196"/>
      <c r="BU145" s="196"/>
      <c r="BV145" s="196"/>
      <c r="BW145" s="196"/>
      <c r="BX145" s="196"/>
      <c r="BY145" s="196"/>
      <c r="BZ145" s="196"/>
      <c r="CA145" s="196"/>
      <c r="CB145" s="196"/>
      <c r="CC145" s="196"/>
      <c r="CD145" s="196"/>
      <c r="CE145" s="196"/>
      <c r="CF145" s="196"/>
      <c r="CG145" s="196"/>
      <c r="CH145" s="196"/>
      <c r="CI145" s="196"/>
      <c r="CJ145" s="196"/>
      <c r="CK145" s="196"/>
      <c r="CL145" s="196"/>
      <c r="FX145" s="27"/>
      <c r="GB145" s="26" t="s">
        <v>48</v>
      </c>
    </row>
    <row r="146" spans="1:184" s="92" customFormat="1" ht="13.5" customHeight="1" x14ac:dyDescent="0.25">
      <c r="A146" s="236"/>
      <c r="B146" s="236"/>
      <c r="C146" s="220"/>
      <c r="D146" s="220"/>
      <c r="E146" s="223"/>
      <c r="F146" s="220"/>
      <c r="G146" s="238"/>
      <c r="H146" s="236"/>
      <c r="I146" s="236"/>
      <c r="J146" s="236"/>
      <c r="K146" s="236"/>
      <c r="L146" s="236"/>
      <c r="M146" s="236"/>
      <c r="N146" s="236"/>
      <c r="O146" s="237"/>
      <c r="P146" s="236"/>
      <c r="Q146" s="236"/>
      <c r="R146" s="236"/>
      <c r="S146" s="236"/>
      <c r="T146" s="234"/>
      <c r="U146" s="236"/>
      <c r="V146" s="38"/>
      <c r="W146" s="46"/>
      <c r="X146" s="157"/>
      <c r="Y146" s="86"/>
      <c r="Z146" s="86"/>
      <c r="AA146" s="86" t="str">
        <f t="shared" si="3"/>
        <v/>
      </c>
      <c r="AB146" s="133"/>
      <c r="AC146" s="133"/>
      <c r="AD146" s="133"/>
      <c r="AE146" s="133"/>
      <c r="AF146" s="39" t="str">
        <f>IFERROR(IF(AND(X145="Probabilidad",X146="Probabilidad"),(AF145-(+AF145*AA146)),IF(X146="Probabilidad",(Q145-(+Q145*AA146)),IF(X146="Impacto",AF145,""))),"")</f>
        <v/>
      </c>
      <c r="AG146" s="242"/>
      <c r="AH146" s="85"/>
      <c r="AI146" s="236"/>
      <c r="AJ146" s="85" t="str">
        <f>IFERROR(IF(AND(X145="Impacto",AA146="Impacto"),(AJ145-(+AJ145*AA146)),IF(X146="Impacto",(T145-(+T145*AA146)),IF(X146="Probabilidad",AJ145,""))),"")</f>
        <v/>
      </c>
      <c r="AK146" s="242"/>
      <c r="AL146" s="85"/>
      <c r="AM146" s="236"/>
      <c r="AN146" s="236"/>
      <c r="AO146" s="236"/>
      <c r="AP146" s="86"/>
      <c r="AQ146" s="86"/>
      <c r="AR146" s="86"/>
      <c r="AS146" s="86"/>
      <c r="AT146" s="86"/>
      <c r="AU146" s="86"/>
      <c r="AV146" s="237"/>
      <c r="AW146" s="236"/>
      <c r="AX146" s="281"/>
      <c r="AY146" s="204"/>
      <c r="BA146" s="279"/>
      <c r="BB146" s="279"/>
      <c r="BC146" s="198"/>
      <c r="BD146" s="196"/>
      <c r="BE146" s="196"/>
      <c r="BF146" s="196"/>
      <c r="BG146" s="196"/>
      <c r="BH146" s="196"/>
      <c r="BI146" s="196"/>
      <c r="BJ146" s="196"/>
      <c r="BK146" s="196"/>
      <c r="BL146" s="196"/>
      <c r="BM146" s="196"/>
      <c r="BN146" s="196"/>
      <c r="BO146" s="196"/>
      <c r="BP146" s="196"/>
      <c r="BQ146" s="196"/>
      <c r="BR146" s="196"/>
      <c r="BS146" s="196"/>
      <c r="BT146" s="196"/>
      <c r="BU146" s="196"/>
      <c r="BV146" s="196"/>
      <c r="BW146" s="196"/>
      <c r="BX146" s="196"/>
      <c r="BY146" s="196"/>
      <c r="BZ146" s="196"/>
      <c r="CA146" s="196"/>
      <c r="CB146" s="196"/>
      <c r="CC146" s="196"/>
      <c r="CD146" s="196"/>
      <c r="CE146" s="196"/>
      <c r="CF146" s="196"/>
      <c r="CG146" s="196"/>
      <c r="CH146" s="196"/>
      <c r="CI146" s="196"/>
      <c r="CJ146" s="196"/>
      <c r="CK146" s="196"/>
      <c r="CL146" s="196"/>
      <c r="FX146" s="27"/>
      <c r="GB146" s="26" t="s">
        <v>49</v>
      </c>
    </row>
    <row r="147" spans="1:184" s="92" customFormat="1" ht="13.5" customHeight="1" x14ac:dyDescent="0.25">
      <c r="A147" s="236"/>
      <c r="B147" s="236"/>
      <c r="C147" s="221"/>
      <c r="D147" s="221"/>
      <c r="E147" s="224"/>
      <c r="F147" s="221"/>
      <c r="G147" s="238"/>
      <c r="H147" s="236"/>
      <c r="I147" s="236"/>
      <c r="J147" s="236"/>
      <c r="K147" s="236"/>
      <c r="L147" s="236"/>
      <c r="M147" s="236"/>
      <c r="N147" s="236"/>
      <c r="O147" s="237"/>
      <c r="P147" s="236"/>
      <c r="Q147" s="236"/>
      <c r="R147" s="236"/>
      <c r="S147" s="236"/>
      <c r="T147" s="234"/>
      <c r="U147" s="236"/>
      <c r="V147" s="38"/>
      <c r="W147" s="46"/>
      <c r="X147" s="157"/>
      <c r="Y147" s="86"/>
      <c r="Z147" s="86"/>
      <c r="AA147" s="86" t="str">
        <f t="shared" si="3"/>
        <v/>
      </c>
      <c r="AB147" s="133"/>
      <c r="AC147" s="133"/>
      <c r="AD147" s="133"/>
      <c r="AE147" s="133"/>
      <c r="AF147" s="39" t="str">
        <f>IFERROR(IF(AND(X146="Probabilidad",X147="Probabilidad"),(AF146-(+AF146*AA147)),IF(X147="Probabilidad",(Q146-(+Q146*AA147)),IF(X147="Impacto",AF146,""))),"")</f>
        <v/>
      </c>
      <c r="AG147" s="242"/>
      <c r="AH147" s="85"/>
      <c r="AI147" s="236"/>
      <c r="AJ147" s="85" t="str">
        <f>IFERROR(IF(AND(X146="Impacto",AA147="Impacto"),(AJ146-(+AJ146*AA147)),IF(X147="Impacto",(T146-(+T146*AA147)),IF(X147="Probabilidad",AJ146,""))),"")</f>
        <v/>
      </c>
      <c r="AK147" s="242"/>
      <c r="AL147" s="85"/>
      <c r="AM147" s="236"/>
      <c r="AN147" s="236"/>
      <c r="AO147" s="236"/>
      <c r="AP147" s="86"/>
      <c r="AQ147" s="86"/>
      <c r="AR147" s="86"/>
      <c r="AS147" s="86"/>
      <c r="AT147" s="86"/>
      <c r="AU147" s="86"/>
      <c r="AV147" s="237"/>
      <c r="AW147" s="236"/>
      <c r="AX147" s="282"/>
      <c r="AY147" s="205"/>
      <c r="BA147" s="279"/>
      <c r="BB147" s="279"/>
      <c r="BC147" s="198"/>
      <c r="BD147" s="196"/>
      <c r="BE147" s="196"/>
      <c r="BF147" s="196"/>
      <c r="BG147" s="196"/>
      <c r="BH147" s="196"/>
      <c r="BI147" s="196"/>
      <c r="BJ147" s="196"/>
      <c r="BK147" s="196"/>
      <c r="BL147" s="196"/>
      <c r="BM147" s="196"/>
      <c r="BN147" s="196"/>
      <c r="BO147" s="196"/>
      <c r="BP147" s="196"/>
      <c r="BQ147" s="196"/>
      <c r="BR147" s="196"/>
      <c r="BS147" s="196"/>
      <c r="BT147" s="196"/>
      <c r="BU147" s="196"/>
      <c r="BV147" s="196"/>
      <c r="BW147" s="196"/>
      <c r="BX147" s="196"/>
      <c r="BY147" s="196"/>
      <c r="BZ147" s="196"/>
      <c r="CA147" s="196"/>
      <c r="CB147" s="196"/>
      <c r="CC147" s="196"/>
      <c r="CD147" s="196"/>
      <c r="CE147" s="196"/>
      <c r="CF147" s="196"/>
      <c r="CG147" s="196"/>
      <c r="CH147" s="196"/>
      <c r="CI147" s="196"/>
      <c r="CJ147" s="196"/>
      <c r="CK147" s="196"/>
      <c r="CL147" s="196"/>
      <c r="FX147" s="27"/>
      <c r="GB147" s="26" t="s">
        <v>50</v>
      </c>
    </row>
    <row r="148" spans="1:184" s="164" customFormat="1" ht="14.4" customHeight="1" x14ac:dyDescent="0.25">
      <c r="A148" s="270">
        <v>23</v>
      </c>
      <c r="B148" s="270" t="s">
        <v>769</v>
      </c>
      <c r="C148" s="219" t="s">
        <v>804</v>
      </c>
      <c r="D148" s="219" t="s">
        <v>821</v>
      </c>
      <c r="E148" s="222" t="str">
        <f>IFERROR(VLOOKUP(C148,Tabla4[#All],2,0),"")</f>
        <v>Eventos relacionados con las conductas o comportamientos de los empleados que afectan la Integridad Pública</v>
      </c>
      <c r="F148" s="219" t="s">
        <v>806</v>
      </c>
      <c r="G148" s="238" t="s">
        <v>891</v>
      </c>
      <c r="H148" s="236" t="s">
        <v>72</v>
      </c>
      <c r="I148" s="236" t="s">
        <v>894</v>
      </c>
      <c r="J148" s="270" t="s">
        <v>540</v>
      </c>
      <c r="K148" s="322" t="s">
        <v>541</v>
      </c>
      <c r="L148" s="322" t="s">
        <v>910</v>
      </c>
      <c r="M148" s="270" t="s">
        <v>891</v>
      </c>
      <c r="N148" s="270" t="s">
        <v>911</v>
      </c>
      <c r="O148" s="274">
        <v>365</v>
      </c>
      <c r="P148" s="337" t="s">
        <v>171</v>
      </c>
      <c r="Q148" s="344">
        <v>0.8</v>
      </c>
      <c r="R148" s="337" t="s">
        <v>47</v>
      </c>
      <c r="S148" s="337" t="s">
        <v>166</v>
      </c>
      <c r="T148" s="347">
        <v>0.8</v>
      </c>
      <c r="U148" s="236" t="str">
        <f>INDEX('[2]MATRIZ RIESGO'!$D$6:$H$10,MATCH(P148,'[2]MATRIZ RIESGO'!$C$6:$C$10,),MATCH(S148,'[2]MATRIZ RIESGO'!$D$5:$H$5,))</f>
        <v>Alto</v>
      </c>
      <c r="V148" s="165"/>
      <c r="W148" s="172"/>
      <c r="X148" s="166"/>
      <c r="Y148" s="167"/>
      <c r="Z148" s="167"/>
      <c r="AA148" s="167"/>
      <c r="AB148" s="169"/>
      <c r="AC148" s="169"/>
      <c r="AD148" s="169"/>
      <c r="AE148" s="169"/>
      <c r="AF148" s="173">
        <f>IF(Q148="","",Q148*(IF(AND(X149="Probabilidad",OR(Y149="Preventivo",Y149="Detectivo"),ISNUMBER(AA149)),1-AA149,1)*IF(AND(X150="Probabilidad",OR(Y150="Preventivo",Y150="Detectivo"),ISNUMBER(AA150)),1-AA150,1)*IF(AND(X151="Probabilidad",OR(Y151="Preventivo",Y151="Detectivo"),ISNUMBER(AA151)),1-AA151,1)))</f>
        <v>0.8</v>
      </c>
      <c r="AG148" s="241">
        <f>IF(AF148="","",IF(AF148&lt;=20%,20%,IF(AF148&lt;=40%,40%,IF(AF148&lt;=60%,60%,IF(AF148&lt;=80%,80%,100%)))))</f>
        <v>0.8</v>
      </c>
      <c r="AH148" s="174"/>
      <c r="AI148" s="270" t="s">
        <v>175</v>
      </c>
      <c r="AJ148" s="187">
        <v>0.2</v>
      </c>
      <c r="AK148" s="241">
        <v>0.4</v>
      </c>
      <c r="AL148" s="174"/>
      <c r="AM148" s="236" t="str">
        <f>IF(AND(AK148&lt;=20%),"Leve",IF(AND(AK148&gt;=21%,AK148&lt;=40%),"Menor",IF(AND(AK148&gt;=41%,AK148&lt;=60%),"Moderado",IF(AND(AK148&gt;=61%,AK148&lt;=80%),"Mayor",IF(AND(AK148&gt;=81%,AK148&gt;=100%),"Catastrófico",FALSE)))))</f>
        <v>Menor</v>
      </c>
      <c r="AN148" s="270" t="str">
        <f>IF(OR(AG148="",AK148=""),"",IF(AG148=100%,IF(AK148=100%,"Extremo","Alto"),IF(AG148=80%,IF(AK148=100%,"Extremo",IF(AK148&gt;=60%,"Alto","Moderado")),IF(AG148=60%,IF(AK148=100%,"Extremo",IF(AK148&gt;=80%,"Alto","Moderado")),IF(AG148=40%,IF(AK148=100%,"Extremo",IF(AK148&gt;=80%,"Alto",IF(AK148&gt;=40%,"Moderado","Bajo"))),IF(AK148=100%,"Extremo",IF(AK148=80%,"Alto",IF(AK148=60%,"Moderado","Bajo"))))))))</f>
        <v>Moderado</v>
      </c>
      <c r="AO148" s="270" t="s">
        <v>67</v>
      </c>
      <c r="AP148" s="175"/>
      <c r="AQ148" s="175"/>
      <c r="AR148" s="176"/>
      <c r="AS148" s="176"/>
      <c r="AT148" s="177"/>
      <c r="AU148" s="175"/>
      <c r="AV148" s="274"/>
      <c r="AW148" s="274" t="s">
        <v>159</v>
      </c>
      <c r="AZ148" s="192"/>
      <c r="BA148" s="184"/>
      <c r="BB148" s="184"/>
      <c r="BC148" s="184"/>
      <c r="BD148" s="184"/>
      <c r="BE148" s="184"/>
      <c r="BF148" s="184"/>
      <c r="BG148" s="184"/>
      <c r="BH148" s="184"/>
      <c r="BI148" s="184"/>
      <c r="BJ148" s="184"/>
      <c r="BK148" s="184"/>
      <c r="BL148" s="184"/>
      <c r="BM148" s="184"/>
      <c r="BN148" s="184"/>
      <c r="BO148" s="184"/>
      <c r="BP148" s="184"/>
      <c r="BQ148" s="184"/>
      <c r="BR148" s="184"/>
      <c r="BS148" s="184"/>
      <c r="BT148" s="184"/>
      <c r="BU148" s="184"/>
      <c r="BV148" s="184"/>
      <c r="BW148" s="184"/>
      <c r="BX148" s="184"/>
      <c r="BY148" s="184"/>
      <c r="BZ148" s="184"/>
      <c r="CA148" s="184"/>
      <c r="CB148" s="184"/>
      <c r="CC148" s="184"/>
      <c r="CD148" s="184"/>
      <c r="CE148" s="184"/>
      <c r="CF148" s="184"/>
      <c r="CG148" s="184"/>
      <c r="CH148" s="184"/>
      <c r="CI148" s="184"/>
      <c r="CJ148" s="184"/>
      <c r="CK148" s="184"/>
      <c r="CL148" s="184"/>
      <c r="CM148" s="193"/>
    </row>
    <row r="149" spans="1:184" s="164" customFormat="1" ht="14.4" customHeight="1" x14ac:dyDescent="0.25">
      <c r="A149" s="270"/>
      <c r="B149" s="270"/>
      <c r="C149" s="220"/>
      <c r="D149" s="220"/>
      <c r="E149" s="223"/>
      <c r="F149" s="220"/>
      <c r="G149" s="238"/>
      <c r="H149" s="236"/>
      <c r="I149" s="236"/>
      <c r="J149" s="270"/>
      <c r="K149" s="322"/>
      <c r="L149" s="322"/>
      <c r="M149" s="270"/>
      <c r="N149" s="270"/>
      <c r="O149" s="274"/>
      <c r="P149" s="338"/>
      <c r="Q149" s="345"/>
      <c r="R149" s="338"/>
      <c r="S149" s="338"/>
      <c r="T149" s="348"/>
      <c r="U149" s="236"/>
      <c r="V149" s="165">
        <v>1</v>
      </c>
      <c r="W149" s="178" t="s">
        <v>542</v>
      </c>
      <c r="X149" s="166"/>
      <c r="Y149" s="167" t="s">
        <v>51</v>
      </c>
      <c r="Z149" s="167" t="s">
        <v>57</v>
      </c>
      <c r="AA149" s="179">
        <f>IF(OR(Y149="",Z149=""),"",IF(AND(Y149="Preventivo",Z149="Automático"),50%,IF(AND(Y149="Preventivo",Z149="Manual"),40%,IF(AND(Y149="Detectivo",Z149="Automático"),40%,IF(AND(Y149="Detectivo",Z149="Manual"),30%,IF(AND(Y149="Correctivo",Z149="Automático"),35%,IF(AND(Y149="Correctivo",Z149="Manual"),25%,"")))))))</f>
        <v>0.4</v>
      </c>
      <c r="AB149" s="169" t="s">
        <v>790</v>
      </c>
      <c r="AC149" s="169" t="s">
        <v>791</v>
      </c>
      <c r="AD149" s="169" t="s">
        <v>796</v>
      </c>
      <c r="AE149" s="169" t="s">
        <v>785</v>
      </c>
      <c r="AF149" s="174">
        <v>0.4</v>
      </c>
      <c r="AG149" s="241"/>
      <c r="AH149" s="174"/>
      <c r="AI149" s="270"/>
      <c r="AJ149" s="174">
        <v>0.2</v>
      </c>
      <c r="AK149" s="241"/>
      <c r="AL149" s="174"/>
      <c r="AM149" s="236"/>
      <c r="AN149" s="270"/>
      <c r="AO149" s="270"/>
      <c r="AP149" s="175"/>
      <c r="AQ149" s="175"/>
      <c r="AR149" s="176"/>
      <c r="AS149" s="176"/>
      <c r="AT149" s="175"/>
      <c r="AU149" s="175"/>
      <c r="AV149" s="274"/>
      <c r="AW149" s="274"/>
      <c r="AZ149" s="192"/>
      <c r="BA149" s="184"/>
      <c r="BB149" s="184"/>
      <c r="BC149" s="184"/>
      <c r="BD149" s="184"/>
      <c r="BE149" s="184"/>
      <c r="BF149" s="184"/>
      <c r="BG149" s="184"/>
      <c r="BH149" s="184"/>
      <c r="BI149" s="184"/>
      <c r="BJ149" s="184"/>
      <c r="BK149" s="184"/>
      <c r="BL149" s="184"/>
      <c r="BM149" s="184"/>
      <c r="BN149" s="184"/>
      <c r="BO149" s="184"/>
      <c r="BP149" s="184"/>
      <c r="BQ149" s="184"/>
      <c r="BR149" s="184"/>
      <c r="BS149" s="184"/>
      <c r="BT149" s="184"/>
      <c r="BU149" s="184"/>
      <c r="BV149" s="184"/>
      <c r="BW149" s="184"/>
      <c r="BX149" s="184"/>
      <c r="BY149" s="184"/>
      <c r="BZ149" s="184"/>
      <c r="CA149" s="184"/>
      <c r="CB149" s="184"/>
      <c r="CC149" s="184"/>
      <c r="CD149" s="184"/>
      <c r="CE149" s="184"/>
      <c r="CF149" s="184"/>
      <c r="CG149" s="184"/>
      <c r="CH149" s="184"/>
      <c r="CI149" s="184"/>
      <c r="CJ149" s="184"/>
      <c r="CK149" s="184"/>
      <c r="CL149" s="184"/>
      <c r="CM149" s="193"/>
    </row>
    <row r="150" spans="1:184" s="164" customFormat="1" ht="14.4" customHeight="1" x14ac:dyDescent="0.25">
      <c r="A150" s="270"/>
      <c r="B150" s="270"/>
      <c r="C150" s="220"/>
      <c r="D150" s="220"/>
      <c r="E150" s="223"/>
      <c r="F150" s="220"/>
      <c r="G150" s="238"/>
      <c r="H150" s="236"/>
      <c r="I150" s="236"/>
      <c r="J150" s="270"/>
      <c r="K150" s="322"/>
      <c r="L150" s="322"/>
      <c r="M150" s="270"/>
      <c r="N150" s="270"/>
      <c r="O150" s="274"/>
      <c r="P150" s="338"/>
      <c r="Q150" s="345"/>
      <c r="R150" s="338"/>
      <c r="S150" s="338"/>
      <c r="T150" s="348"/>
      <c r="U150" s="236"/>
      <c r="V150" s="165">
        <v>2</v>
      </c>
      <c r="W150" s="167" t="s">
        <v>770</v>
      </c>
      <c r="X150" s="166"/>
      <c r="Y150" s="167" t="s">
        <v>51</v>
      </c>
      <c r="Z150" s="167" t="s">
        <v>57</v>
      </c>
      <c r="AA150" s="179">
        <f>IF(OR(Y150="",Z150=""),"",IF(AND(Y150="Preventivo",Z150="Automático"),50%,IF(AND(Y150="Preventivo",Z150="Manual"),40%,IF(AND(Y150="Detectivo",Z150="Automático"),40%,IF(AND(Y150="Detectivo",Z150="Manual"),30%,IF(AND(Y150="Correctivo",Z150="Automático"),35%,IF(AND(Y150="Correctivo",Z150="Manual"),25%,"")))))))</f>
        <v>0.4</v>
      </c>
      <c r="AB150" s="169" t="s">
        <v>786</v>
      </c>
      <c r="AC150" s="169" t="s">
        <v>791</v>
      </c>
      <c r="AD150" s="169" t="s">
        <v>787</v>
      </c>
      <c r="AE150" s="169" t="s">
        <v>785</v>
      </c>
      <c r="AF150" s="174"/>
      <c r="AG150" s="241"/>
      <c r="AH150" s="174"/>
      <c r="AI150" s="270"/>
      <c r="AJ150" s="174"/>
      <c r="AK150" s="241"/>
      <c r="AL150" s="174"/>
      <c r="AM150" s="236"/>
      <c r="AN150" s="270"/>
      <c r="AO150" s="270"/>
      <c r="AP150" s="175"/>
      <c r="AQ150" s="175"/>
      <c r="AR150" s="176"/>
      <c r="AS150" s="176"/>
      <c r="AT150" s="175"/>
      <c r="AU150" s="175"/>
      <c r="AV150" s="274"/>
      <c r="AW150" s="274"/>
      <c r="AZ150" s="192"/>
      <c r="BA150" s="184"/>
      <c r="BB150" s="184"/>
      <c r="BC150" s="184"/>
      <c r="BD150" s="184"/>
      <c r="BE150" s="184"/>
      <c r="BF150" s="184"/>
      <c r="BG150" s="184"/>
      <c r="BH150" s="184"/>
      <c r="BI150" s="184"/>
      <c r="BJ150" s="184"/>
      <c r="BK150" s="184"/>
      <c r="BL150" s="184"/>
      <c r="BM150" s="184"/>
      <c r="BN150" s="184"/>
      <c r="BO150" s="184"/>
      <c r="BP150" s="184"/>
      <c r="BQ150" s="184"/>
      <c r="BR150" s="184"/>
      <c r="BS150" s="184"/>
      <c r="BT150" s="184"/>
      <c r="BU150" s="184"/>
      <c r="BV150" s="184"/>
      <c r="BW150" s="184"/>
      <c r="BX150" s="184"/>
      <c r="BY150" s="184"/>
      <c r="BZ150" s="184"/>
      <c r="CA150" s="184"/>
      <c r="CB150" s="184"/>
      <c r="CC150" s="184"/>
      <c r="CD150" s="184"/>
      <c r="CE150" s="184"/>
      <c r="CF150" s="184"/>
      <c r="CG150" s="184"/>
      <c r="CH150" s="184"/>
      <c r="CI150" s="184"/>
      <c r="CJ150" s="184"/>
      <c r="CK150" s="184"/>
      <c r="CL150" s="184"/>
      <c r="CM150" s="193"/>
    </row>
    <row r="151" spans="1:184" s="164" customFormat="1" ht="14.4" customHeight="1" x14ac:dyDescent="0.25">
      <c r="A151" s="270"/>
      <c r="B151" s="270"/>
      <c r="C151" s="220"/>
      <c r="D151" s="220"/>
      <c r="E151" s="223"/>
      <c r="F151" s="220"/>
      <c r="G151" s="238"/>
      <c r="H151" s="236"/>
      <c r="I151" s="236"/>
      <c r="J151" s="270"/>
      <c r="K151" s="322"/>
      <c r="L151" s="322"/>
      <c r="M151" s="270"/>
      <c r="N151" s="270"/>
      <c r="O151" s="274"/>
      <c r="P151" s="338"/>
      <c r="Q151" s="345"/>
      <c r="R151" s="338"/>
      <c r="S151" s="338"/>
      <c r="T151" s="348"/>
      <c r="U151" s="236"/>
      <c r="V151" s="272">
        <v>3</v>
      </c>
      <c r="W151" s="270" t="s">
        <v>728</v>
      </c>
      <c r="X151" s="330"/>
      <c r="Y151" s="270" t="s">
        <v>51</v>
      </c>
      <c r="Z151" s="270" t="s">
        <v>57</v>
      </c>
      <c r="AA151" s="381">
        <f>IF(OR(Y151="",Z151=""),"",IF(AND(Y151="Preventivo",Z151="Automático"),50%,IF(AND(Y151="Preventivo",Z151="Manual"),40%,IF(AND(Y151="Detectivo",Z151="Automático"),40%,IF(AND(Y151="Detectivo",Z151="Manual"),30%,IF(AND(Y151="Correctivo",Z151="Automático"),35%,IF(AND(Y151="Correctivo",Z151="Manual"),25%,"")))))))</f>
        <v>0.4</v>
      </c>
      <c r="AB151" s="369" t="s">
        <v>786</v>
      </c>
      <c r="AC151" s="369" t="s">
        <v>791</v>
      </c>
      <c r="AD151" s="369" t="s">
        <v>796</v>
      </c>
      <c r="AE151" s="369" t="s">
        <v>785</v>
      </c>
      <c r="AF151" s="174"/>
      <c r="AG151" s="241"/>
      <c r="AH151" s="174"/>
      <c r="AI151" s="270"/>
      <c r="AJ151" s="174"/>
      <c r="AK151" s="241"/>
      <c r="AL151" s="174"/>
      <c r="AM151" s="236"/>
      <c r="AN151" s="270"/>
      <c r="AO151" s="270"/>
      <c r="AP151" s="175"/>
      <c r="AQ151" s="175"/>
      <c r="AR151" s="176"/>
      <c r="AS151" s="176"/>
      <c r="AT151" s="175"/>
      <c r="AU151" s="175"/>
      <c r="AV151" s="274"/>
      <c r="AW151" s="274"/>
      <c r="AZ151" s="192"/>
      <c r="BA151" s="184"/>
      <c r="BB151" s="184"/>
      <c r="BC151" s="184"/>
      <c r="BD151" s="184"/>
      <c r="BE151" s="184"/>
      <c r="BF151" s="184"/>
      <c r="BG151" s="184"/>
      <c r="BH151" s="184"/>
      <c r="BI151" s="184"/>
      <c r="BJ151" s="184"/>
      <c r="BK151" s="184"/>
      <c r="BL151" s="184"/>
      <c r="BM151" s="184"/>
      <c r="BN151" s="184"/>
      <c r="BO151" s="184"/>
      <c r="BP151" s="184"/>
      <c r="BQ151" s="184"/>
      <c r="BR151" s="184"/>
      <c r="BS151" s="184"/>
      <c r="BT151" s="184"/>
      <c r="BU151" s="184"/>
      <c r="BV151" s="184"/>
      <c r="BW151" s="184"/>
      <c r="BX151" s="184"/>
      <c r="BY151" s="184"/>
      <c r="BZ151" s="184"/>
      <c r="CA151" s="184"/>
      <c r="CB151" s="184"/>
      <c r="CC151" s="184"/>
      <c r="CD151" s="184"/>
      <c r="CE151" s="184"/>
      <c r="CF151" s="184"/>
      <c r="CG151" s="184"/>
      <c r="CH151" s="184"/>
      <c r="CI151" s="184"/>
      <c r="CJ151" s="184"/>
      <c r="CK151" s="184"/>
      <c r="CL151" s="184"/>
      <c r="CM151" s="193"/>
    </row>
    <row r="152" spans="1:184" s="164" customFormat="1" ht="14.4" customHeight="1" x14ac:dyDescent="0.25">
      <c r="A152" s="270"/>
      <c r="B152" s="270"/>
      <c r="C152" s="220"/>
      <c r="D152" s="220"/>
      <c r="E152" s="223"/>
      <c r="F152" s="220"/>
      <c r="G152" s="238"/>
      <c r="H152" s="236"/>
      <c r="I152" s="236"/>
      <c r="J152" s="270"/>
      <c r="K152" s="322"/>
      <c r="L152" s="322"/>
      <c r="M152" s="270"/>
      <c r="N152" s="270"/>
      <c r="O152" s="274"/>
      <c r="P152" s="338"/>
      <c r="Q152" s="345"/>
      <c r="R152" s="338"/>
      <c r="S152" s="338"/>
      <c r="T152" s="348"/>
      <c r="U152" s="236"/>
      <c r="V152" s="270"/>
      <c r="W152" s="270"/>
      <c r="X152" s="270"/>
      <c r="Y152" s="270"/>
      <c r="Z152" s="270"/>
      <c r="AA152" s="382"/>
      <c r="AB152" s="370"/>
      <c r="AC152" s="370"/>
      <c r="AD152" s="370"/>
      <c r="AE152" s="370"/>
      <c r="AF152" s="174"/>
      <c r="AG152" s="241"/>
      <c r="AH152" s="174"/>
      <c r="AI152" s="270"/>
      <c r="AJ152" s="174"/>
      <c r="AK152" s="241"/>
      <c r="AL152" s="174"/>
      <c r="AM152" s="236"/>
      <c r="AN152" s="270"/>
      <c r="AO152" s="270"/>
      <c r="AP152" s="175"/>
      <c r="AQ152" s="175"/>
      <c r="AR152" s="176"/>
      <c r="AS152" s="176"/>
      <c r="AT152" s="175"/>
      <c r="AU152" s="175"/>
      <c r="AV152" s="274"/>
      <c r="AW152" s="274"/>
      <c r="AZ152" s="192"/>
      <c r="BA152" s="184"/>
      <c r="BB152" s="184"/>
      <c r="BC152" s="184"/>
      <c r="BD152" s="184"/>
      <c r="BE152" s="184"/>
      <c r="BF152" s="184"/>
      <c r="BG152" s="184"/>
      <c r="BH152" s="184"/>
      <c r="BI152" s="184"/>
      <c r="BJ152" s="184"/>
      <c r="BK152" s="184"/>
      <c r="BL152" s="184"/>
      <c r="BM152" s="184"/>
      <c r="BN152" s="184"/>
      <c r="BO152" s="184"/>
      <c r="BP152" s="184"/>
      <c r="BQ152" s="184"/>
      <c r="BR152" s="184"/>
      <c r="BS152" s="184"/>
      <c r="BT152" s="184"/>
      <c r="BU152" s="184"/>
      <c r="BV152" s="184"/>
      <c r="BW152" s="184"/>
      <c r="BX152" s="184"/>
      <c r="BY152" s="184"/>
      <c r="BZ152" s="184"/>
      <c r="CA152" s="184"/>
      <c r="CB152" s="184"/>
      <c r="CC152" s="184"/>
      <c r="CD152" s="184"/>
      <c r="CE152" s="184"/>
      <c r="CF152" s="184"/>
      <c r="CG152" s="184"/>
      <c r="CH152" s="184"/>
      <c r="CI152" s="184"/>
      <c r="CJ152" s="184"/>
      <c r="CK152" s="184"/>
      <c r="CL152" s="184"/>
      <c r="CM152" s="193"/>
    </row>
    <row r="153" spans="1:184" s="164" customFormat="1" ht="14.4" customHeight="1" x14ac:dyDescent="0.25">
      <c r="A153" s="270"/>
      <c r="B153" s="270"/>
      <c r="C153" s="221"/>
      <c r="D153" s="221"/>
      <c r="E153" s="224"/>
      <c r="F153" s="221"/>
      <c r="G153" s="238"/>
      <c r="H153" s="236"/>
      <c r="I153" s="236"/>
      <c r="J153" s="270"/>
      <c r="K153" s="322"/>
      <c r="L153" s="322"/>
      <c r="M153" s="270"/>
      <c r="N153" s="270"/>
      <c r="O153" s="274"/>
      <c r="P153" s="339"/>
      <c r="Q153" s="346"/>
      <c r="R153" s="339"/>
      <c r="S153" s="339"/>
      <c r="T153" s="349"/>
      <c r="U153" s="236"/>
      <c r="V153" s="273"/>
      <c r="W153" s="273"/>
      <c r="X153" s="273"/>
      <c r="Y153" s="273"/>
      <c r="Z153" s="273"/>
      <c r="AA153" s="383"/>
      <c r="AB153" s="371"/>
      <c r="AC153" s="371"/>
      <c r="AD153" s="371"/>
      <c r="AE153" s="371"/>
      <c r="AF153" s="174"/>
      <c r="AG153" s="241"/>
      <c r="AH153" s="174"/>
      <c r="AI153" s="270"/>
      <c r="AJ153" s="174"/>
      <c r="AK153" s="241"/>
      <c r="AL153" s="174"/>
      <c r="AM153" s="236"/>
      <c r="AN153" s="270"/>
      <c r="AO153" s="270"/>
      <c r="AP153" s="175"/>
      <c r="AQ153" s="175"/>
      <c r="AR153" s="176"/>
      <c r="AS153" s="176"/>
      <c r="AT153" s="175"/>
      <c r="AU153" s="175"/>
      <c r="AV153" s="274"/>
      <c r="AW153" s="274"/>
      <c r="AZ153" s="192"/>
      <c r="BA153" s="184"/>
      <c r="BB153" s="184"/>
      <c r="BC153" s="184"/>
      <c r="BD153" s="184"/>
      <c r="BE153" s="184"/>
      <c r="BF153" s="184"/>
      <c r="BG153" s="184"/>
      <c r="BH153" s="184"/>
      <c r="BI153" s="184"/>
      <c r="BJ153" s="184"/>
      <c r="BK153" s="184"/>
      <c r="BL153" s="184"/>
      <c r="BM153" s="184"/>
      <c r="BN153" s="184"/>
      <c r="BO153" s="184"/>
      <c r="BP153" s="184"/>
      <c r="BQ153" s="184"/>
      <c r="BR153" s="184"/>
      <c r="BS153" s="184"/>
      <c r="BT153" s="184"/>
      <c r="BU153" s="184"/>
      <c r="BV153" s="184"/>
      <c r="BW153" s="184"/>
      <c r="BX153" s="184"/>
      <c r="BY153" s="184"/>
      <c r="BZ153" s="184"/>
      <c r="CA153" s="184"/>
      <c r="CB153" s="184"/>
      <c r="CC153" s="184"/>
      <c r="CD153" s="184"/>
      <c r="CE153" s="184"/>
      <c r="CF153" s="184"/>
      <c r="CG153" s="184"/>
      <c r="CH153" s="184"/>
      <c r="CI153" s="184"/>
      <c r="CJ153" s="184"/>
      <c r="CK153" s="184"/>
      <c r="CL153" s="184"/>
      <c r="CM153" s="193"/>
    </row>
    <row r="154" spans="1:184" s="92" customFormat="1" ht="13.5" customHeight="1" x14ac:dyDescent="0.3">
      <c r="A154" s="236">
        <v>24</v>
      </c>
      <c r="B154" s="236" t="s">
        <v>270</v>
      </c>
      <c r="C154" s="219" t="s">
        <v>841</v>
      </c>
      <c r="D154" s="219" t="s">
        <v>825</v>
      </c>
      <c r="E154" s="222" t="str">
        <f>IFERROR(VLOOKUP(C154,Tabla4[#All],2,0),"")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54" s="219" t="s">
        <v>805</v>
      </c>
      <c r="G154" s="238" t="s">
        <v>34</v>
      </c>
      <c r="H154" s="236" t="s">
        <v>72</v>
      </c>
      <c r="I154" s="237" t="s">
        <v>271</v>
      </c>
      <c r="J154" s="237" t="s">
        <v>272</v>
      </c>
      <c r="K154" s="237" t="s">
        <v>273</v>
      </c>
      <c r="L154" s="237" t="s">
        <v>593</v>
      </c>
      <c r="M154" s="236" t="s">
        <v>34</v>
      </c>
      <c r="N154" s="237" t="s">
        <v>274</v>
      </c>
      <c r="O154" s="237">
        <v>365</v>
      </c>
      <c r="P154" s="236" t="str">
        <f>IF(AND(O154&lt;=2),"Muy Baja",IF(AND(O154&gt;=3,O154&lt;=23),"Baja",IF(AND(O154&gt;=24,O154&lt;=499),"Media",IF(AND(O154&gt;=500,O154&lt;=4999),"Alta",IF(AND(O154&gt;=5000),"Muy Alta",FALSE)))))</f>
        <v>Media</v>
      </c>
      <c r="Q154" s="236" t="str">
        <f>IF(AND(O154&lt;=2),"20%",IF(AND(O154&gt;=3,O154&lt;=23),"40%",IF(AND(O154&gt;=24,O154&lt;=499),"60%",IF(AND(O154&gt;=500,O154&lt;=4999),"80%",IF(AND(O154&gt;=5000),"100%",FALSE)))))</f>
        <v>60%</v>
      </c>
      <c r="R154" s="236" t="s">
        <v>49</v>
      </c>
      <c r="S154" s="236" t="str">
        <f>IF(AND(R154=$GB$4),"Leve",IF(AND(R154=$GB$5),"Menor",IF(AND(R154=$GB$6),"Moderado",IF(AND(R154=$GB$7),"mayor",IF(AND(R154=$GB$8),"Catastrófico",IF(AND(R154=$GB$10),"Leve",IF(AND(R154=$GB$11),"Menor",IF(AND(R154=$GB$12),"Moderado",IF(AND(R154=$GB$13),"Mayor",IF(AND(R154=$GB$14),"Catastrófico",FALSE))))))))))</f>
        <v>Mayor</v>
      </c>
      <c r="T154" s="234" t="str">
        <f>IF(AND(S154="Leve"),"20%",IF(AND(S154="Menor"),"40%",IF(AND(S154="Moderado"),"60%",IF(AND(S154="Mayor"),"80%",IF(AND(S154="Catastrófico"),"100%","")))))</f>
        <v>80%</v>
      </c>
      <c r="U154" s="236" t="str">
        <f>INDEX('[2]MATRIZ RIESGO'!$D$6:$H$10,MATCH(P154,'[2]MATRIZ RIESGO'!$C$6:$C$10,),MATCH(S154,'[2]MATRIZ RIESGO'!$D$5:$H$5,))</f>
        <v>Alto</v>
      </c>
      <c r="V154" s="38">
        <v>1</v>
      </c>
      <c r="W154" s="116" t="s">
        <v>952</v>
      </c>
      <c r="X154" s="157" t="s">
        <v>54</v>
      </c>
      <c r="Y154" s="86" t="s">
        <v>51</v>
      </c>
      <c r="Z154" s="86" t="s">
        <v>57</v>
      </c>
      <c r="AA154" s="86" t="str">
        <f t="shared" si="3"/>
        <v>40%</v>
      </c>
      <c r="AB154" s="133" t="s">
        <v>786</v>
      </c>
      <c r="AC154" s="133" t="s">
        <v>791</v>
      </c>
      <c r="AD154" s="133" t="s">
        <v>787</v>
      </c>
      <c r="AE154" s="133" t="s">
        <v>785</v>
      </c>
      <c r="AF154" s="39">
        <f>IFERROR(IF(X154="Probabilidad",(Q154-(+Q154*AA154)),IF(X154="Impacto",Q154,"")),"")</f>
        <v>0.36</v>
      </c>
      <c r="AG154" s="242">
        <f>LOOKUP(2,1/(AF154:AF159&lt;&gt;""),AF154:AF159)</f>
        <v>0.216</v>
      </c>
      <c r="AH154" s="242">
        <f>AG154*1</f>
        <v>0.216</v>
      </c>
      <c r="AI154" s="236" t="str">
        <f>IF(AND(AH154&lt;=20%),"Muy Baja",IF(AND(AH154&gt;=21%,AH154&lt;=40%),"Baja",IF(AND(AH154&gt;=41%,AH154&lt;=60%),"Media",IF(AND(AH154&gt;=61%,AH154&lt;=80%),"Alta",IF(AND(AH154&gt;=81%,AH154&gt;=100%),"Muy Alta",FALSE)))))</f>
        <v>Baja</v>
      </c>
      <c r="AJ154" s="85" t="str">
        <f>IFERROR(IF(X154="Impacto",(T154-(+T154*AA154)),IF(X154="Probabilidad",T154,"")),"")</f>
        <v>80%</v>
      </c>
      <c r="AK154" s="242" t="str">
        <f>LOOKUP(2,1/(AJ154:AJ159&lt;&gt;""),AJ154:AJ159)</f>
        <v>80%</v>
      </c>
      <c r="AL154" s="242">
        <f>AK154*1</f>
        <v>0.8</v>
      </c>
      <c r="AM154" s="236" t="str">
        <f>CHOOSE((AL154&gt;=0%)+(AL154&gt;=21%)+(AL154&gt;=41%)+(AL154&gt;=61%)+(AL154&gt;=81%),"Leve","Menor","Moderado","Mayor","Catastrófico")</f>
        <v>Mayor</v>
      </c>
      <c r="AN154" s="236" t="str">
        <f>INDEX('[2]MATRIZ RIESGO'!$D$6:$H$10,MATCH(AI154,'[2]MATRIZ RIESGO'!$C$6:$C$10,),MATCH(AM154,'[2]MATRIZ RIESGO'!$D$5:$H$5,))</f>
        <v>Alto</v>
      </c>
      <c r="AO154" s="236" t="s">
        <v>64</v>
      </c>
      <c r="AP154" s="86"/>
      <c r="AQ154" s="86"/>
      <c r="AR154" s="45"/>
      <c r="AS154" s="86"/>
      <c r="AT154" s="86"/>
      <c r="AU154" s="86"/>
      <c r="AV154" s="237" t="s">
        <v>275</v>
      </c>
      <c r="AW154" s="237" t="s">
        <v>159</v>
      </c>
      <c r="AX154" s="280" t="s">
        <v>639</v>
      </c>
      <c r="AY154" s="203"/>
      <c r="BA154" s="198"/>
      <c r="BB154" s="279"/>
      <c r="BC154" s="198"/>
      <c r="BD154" s="196"/>
      <c r="BE154" s="196"/>
      <c r="BF154" s="196"/>
      <c r="BG154" s="196"/>
      <c r="BH154" s="196"/>
      <c r="BI154" s="196"/>
      <c r="BJ154" s="196"/>
      <c r="BK154" s="196"/>
      <c r="BL154" s="196"/>
      <c r="BM154" s="196"/>
      <c r="BN154" s="196"/>
      <c r="BO154" s="196"/>
      <c r="BP154" s="196"/>
      <c r="BQ154" s="196"/>
      <c r="BR154" s="196"/>
      <c r="BS154" s="196"/>
      <c r="BT154" s="196"/>
      <c r="BU154" s="196"/>
      <c r="BV154" s="196"/>
      <c r="BW154" s="196"/>
      <c r="BX154" s="196"/>
      <c r="BY154" s="196"/>
      <c r="BZ154" s="196"/>
      <c r="CA154" s="196"/>
      <c r="CB154" s="196"/>
      <c r="CC154" s="196"/>
      <c r="CD154" s="196"/>
      <c r="CE154" s="196"/>
      <c r="CF154" s="196"/>
      <c r="CG154" s="196"/>
      <c r="CH154" s="196"/>
      <c r="CI154" s="196"/>
      <c r="CJ154" s="196"/>
      <c r="CK154" s="196"/>
      <c r="CL154" s="196"/>
      <c r="FX154" s="27"/>
      <c r="GB154" s="36"/>
    </row>
    <row r="155" spans="1:184" s="92" customFormat="1" ht="13.5" customHeight="1" x14ac:dyDescent="0.3">
      <c r="A155" s="236"/>
      <c r="B155" s="236"/>
      <c r="C155" s="220"/>
      <c r="D155" s="220"/>
      <c r="E155" s="223"/>
      <c r="F155" s="220"/>
      <c r="G155" s="238"/>
      <c r="H155" s="236"/>
      <c r="I155" s="237"/>
      <c r="J155" s="237"/>
      <c r="K155" s="237"/>
      <c r="L155" s="237"/>
      <c r="M155" s="236"/>
      <c r="N155" s="237"/>
      <c r="O155" s="237"/>
      <c r="P155" s="236"/>
      <c r="Q155" s="236"/>
      <c r="R155" s="236"/>
      <c r="S155" s="236"/>
      <c r="T155" s="234"/>
      <c r="U155" s="236"/>
      <c r="V155" s="38">
        <v>2</v>
      </c>
      <c r="W155" s="116" t="s">
        <v>638</v>
      </c>
      <c r="X155" s="157" t="s">
        <v>54</v>
      </c>
      <c r="Y155" s="86" t="s">
        <v>51</v>
      </c>
      <c r="Z155" s="86" t="s">
        <v>57</v>
      </c>
      <c r="AA155" s="86" t="str">
        <f t="shared" si="3"/>
        <v>40%</v>
      </c>
      <c r="AB155" s="133" t="s">
        <v>783</v>
      </c>
      <c r="AC155" s="133" t="s">
        <v>791</v>
      </c>
      <c r="AD155" s="133" t="s">
        <v>787</v>
      </c>
      <c r="AE155" s="133" t="s">
        <v>785</v>
      </c>
      <c r="AF155" s="39">
        <f>IFERROR(IF(AND(X154="Probabilidad",X155="Probabilidad"),(AF154-(+AF154*AA155)),IF(X155="Probabilidad",(Q154-(+Q154*AA155)),IF(X155="Impacto",AF154,""))),"")</f>
        <v>0.216</v>
      </c>
      <c r="AG155" s="242"/>
      <c r="AH155" s="242"/>
      <c r="AI155" s="236"/>
      <c r="AJ155" s="85" t="str">
        <f>IFERROR(IF(AND(X154="Impacto",AA155="Impacto"),(AJ154-(+AJ154*AA155)),IF(X155="Impacto",(T154-(+T154*AA155)),IF(X155="Probabilidad",AJ154,""))),"")</f>
        <v>80%</v>
      </c>
      <c r="AK155" s="242"/>
      <c r="AL155" s="242"/>
      <c r="AM155" s="236"/>
      <c r="AN155" s="236"/>
      <c r="AO155" s="236"/>
      <c r="AP155" s="86"/>
      <c r="AQ155" s="86"/>
      <c r="AR155" s="45"/>
      <c r="AS155" s="86"/>
      <c r="AT155" s="86"/>
      <c r="AU155" s="86"/>
      <c r="AV155" s="237"/>
      <c r="AW155" s="237"/>
      <c r="AX155" s="281"/>
      <c r="AY155" s="204"/>
      <c r="BA155" s="198"/>
      <c r="BB155" s="279"/>
      <c r="BC155" s="198"/>
      <c r="BD155" s="196"/>
      <c r="BE155" s="196"/>
      <c r="BF155" s="196"/>
      <c r="BG155" s="196"/>
      <c r="BH155" s="196"/>
      <c r="BI155" s="196"/>
      <c r="BJ155" s="196"/>
      <c r="BK155" s="196"/>
      <c r="BL155" s="196"/>
      <c r="BM155" s="196"/>
      <c r="BN155" s="196"/>
      <c r="BO155" s="196"/>
      <c r="BP155" s="196"/>
      <c r="BQ155" s="196"/>
      <c r="BR155" s="196"/>
      <c r="BS155" s="196"/>
      <c r="BT155" s="196"/>
      <c r="BU155" s="196"/>
      <c r="BV155" s="196"/>
      <c r="BW155" s="196"/>
      <c r="BX155" s="196"/>
      <c r="BY155" s="196"/>
      <c r="BZ155" s="196"/>
      <c r="CA155" s="196"/>
      <c r="CB155" s="196"/>
      <c r="CC155" s="196"/>
      <c r="CD155" s="196"/>
      <c r="CE155" s="196"/>
      <c r="CF155" s="196"/>
      <c r="CG155" s="196"/>
      <c r="CH155" s="196"/>
      <c r="CI155" s="196"/>
      <c r="CJ155" s="196"/>
      <c r="CK155" s="196"/>
      <c r="CL155" s="196"/>
      <c r="FX155" s="27"/>
    </row>
    <row r="156" spans="1:184" s="92" customFormat="1" ht="13.5" customHeight="1" x14ac:dyDescent="0.3">
      <c r="A156" s="236"/>
      <c r="B156" s="236"/>
      <c r="C156" s="220"/>
      <c r="D156" s="220"/>
      <c r="E156" s="223"/>
      <c r="F156" s="220"/>
      <c r="G156" s="238"/>
      <c r="H156" s="236"/>
      <c r="I156" s="237"/>
      <c r="J156" s="237"/>
      <c r="K156" s="237"/>
      <c r="L156" s="237"/>
      <c r="M156" s="236"/>
      <c r="N156" s="237"/>
      <c r="O156" s="237"/>
      <c r="P156" s="236"/>
      <c r="Q156" s="236"/>
      <c r="R156" s="236"/>
      <c r="S156" s="236"/>
      <c r="T156" s="234"/>
      <c r="U156" s="236"/>
      <c r="V156" s="38"/>
      <c r="W156" s="38"/>
      <c r="X156" s="157"/>
      <c r="Y156" s="86"/>
      <c r="Z156" s="86"/>
      <c r="AA156" s="86" t="str">
        <f t="shared" si="3"/>
        <v/>
      </c>
      <c r="AB156" s="133"/>
      <c r="AC156" s="133"/>
      <c r="AD156" s="133"/>
      <c r="AE156" s="133"/>
      <c r="AF156" s="39" t="str">
        <f>IFERROR(IF(AND(X155="Probabilidad",X156="Probabilidad"),(AF155-(+AF155*AA156)),IF(X156="Probabilidad",(Q155-(+Q155*AA156)),IF(X156="Impacto",AF155,""))),"")</f>
        <v/>
      </c>
      <c r="AG156" s="242"/>
      <c r="AH156" s="242"/>
      <c r="AI156" s="236"/>
      <c r="AJ156" s="85" t="str">
        <f>IFERROR(IF(AND(X155="Impacto",AA156="Impacto"),(AJ155-(+AJ155*AA156)),IF(X156="Impacto",(T155-(+T155*AA156)),IF(X156="Probabilidad",AJ155,""))),"")</f>
        <v/>
      </c>
      <c r="AK156" s="242"/>
      <c r="AL156" s="242"/>
      <c r="AM156" s="236"/>
      <c r="AN156" s="236"/>
      <c r="AO156" s="236"/>
      <c r="AP156" s="86"/>
      <c r="AQ156" s="86"/>
      <c r="AR156" s="45"/>
      <c r="AS156" s="86"/>
      <c r="AT156" s="86"/>
      <c r="AU156" s="86"/>
      <c r="AV156" s="237"/>
      <c r="AW156" s="237"/>
      <c r="AX156" s="281"/>
      <c r="AY156" s="204"/>
      <c r="BA156" s="198"/>
      <c r="BB156" s="279"/>
      <c r="BC156" s="198"/>
      <c r="BD156" s="196"/>
      <c r="BE156" s="196"/>
      <c r="BF156" s="196"/>
      <c r="BG156" s="196"/>
      <c r="BH156" s="196"/>
      <c r="BI156" s="196"/>
      <c r="BJ156" s="196"/>
      <c r="BK156" s="196"/>
      <c r="BL156" s="196"/>
      <c r="BM156" s="196"/>
      <c r="BN156" s="196"/>
      <c r="BO156" s="196"/>
      <c r="BP156" s="196"/>
      <c r="BQ156" s="196"/>
      <c r="BR156" s="196"/>
      <c r="BS156" s="196"/>
      <c r="BT156" s="196"/>
      <c r="BU156" s="196"/>
      <c r="BV156" s="196"/>
      <c r="BW156" s="196"/>
      <c r="BX156" s="196"/>
      <c r="BY156" s="196"/>
      <c r="BZ156" s="196"/>
      <c r="CA156" s="196"/>
      <c r="CB156" s="196"/>
      <c r="CC156" s="196"/>
      <c r="CD156" s="196"/>
      <c r="CE156" s="196"/>
      <c r="CF156" s="196"/>
      <c r="CG156" s="196"/>
      <c r="CH156" s="196"/>
      <c r="CI156" s="196"/>
      <c r="CJ156" s="196"/>
      <c r="CK156" s="196"/>
      <c r="CL156" s="196"/>
      <c r="FX156" s="27"/>
    </row>
    <row r="157" spans="1:184" s="92" customFormat="1" ht="13.5" customHeight="1" x14ac:dyDescent="0.3">
      <c r="A157" s="236"/>
      <c r="B157" s="236"/>
      <c r="C157" s="220"/>
      <c r="D157" s="220"/>
      <c r="E157" s="223"/>
      <c r="F157" s="220"/>
      <c r="G157" s="238"/>
      <c r="H157" s="236"/>
      <c r="I157" s="237"/>
      <c r="J157" s="237"/>
      <c r="K157" s="237"/>
      <c r="L157" s="237"/>
      <c r="M157" s="236"/>
      <c r="N157" s="237"/>
      <c r="O157" s="237"/>
      <c r="P157" s="236"/>
      <c r="Q157" s="236"/>
      <c r="R157" s="236"/>
      <c r="S157" s="236"/>
      <c r="T157" s="234"/>
      <c r="U157" s="236"/>
      <c r="V157" s="38"/>
      <c r="W157" s="38"/>
      <c r="X157" s="157"/>
      <c r="Y157" s="86"/>
      <c r="Z157" s="86"/>
      <c r="AA157" s="86" t="str">
        <f t="shared" si="3"/>
        <v/>
      </c>
      <c r="AB157" s="133"/>
      <c r="AC157" s="133"/>
      <c r="AD157" s="133"/>
      <c r="AE157" s="133"/>
      <c r="AF157" s="39" t="str">
        <f>IFERROR(IF(AND(X156="Probabilidad",X157="Probabilidad"),(AF156-(+AF156*AA157)),IF(X157="Probabilidad",(Q156-(+Q156*AA157)),IF(X157="Impacto",AF156,""))),"")</f>
        <v/>
      </c>
      <c r="AG157" s="242"/>
      <c r="AH157" s="242"/>
      <c r="AI157" s="236"/>
      <c r="AJ157" s="85" t="str">
        <f>IFERROR(IF(AND(X156="Impacto",AA157="Impacto"),(AJ156-(+AJ156*AA157)),IF(X157="Impacto",(T156-(+T156*AA157)),IF(X157="Probabilidad",AJ156,""))),"")</f>
        <v/>
      </c>
      <c r="AK157" s="242"/>
      <c r="AL157" s="242"/>
      <c r="AM157" s="236"/>
      <c r="AN157" s="236"/>
      <c r="AO157" s="236"/>
      <c r="AP157" s="86"/>
      <c r="AQ157" s="86"/>
      <c r="AR157" s="45"/>
      <c r="AS157" s="86"/>
      <c r="AT157" s="86"/>
      <c r="AU157" s="86"/>
      <c r="AV157" s="237"/>
      <c r="AW157" s="237"/>
      <c r="AX157" s="281"/>
      <c r="AY157" s="204"/>
      <c r="BA157" s="198"/>
      <c r="BB157" s="279"/>
      <c r="BC157" s="198"/>
      <c r="BD157" s="196"/>
      <c r="BE157" s="196"/>
      <c r="BF157" s="196"/>
      <c r="BG157" s="196"/>
      <c r="BH157" s="196"/>
      <c r="BI157" s="196"/>
      <c r="BJ157" s="196"/>
      <c r="BK157" s="196"/>
      <c r="BL157" s="196"/>
      <c r="BM157" s="196"/>
      <c r="BN157" s="196"/>
      <c r="BO157" s="196"/>
      <c r="BP157" s="196"/>
      <c r="BQ157" s="196"/>
      <c r="BR157" s="196"/>
      <c r="BS157" s="196"/>
      <c r="BT157" s="196"/>
      <c r="BU157" s="196"/>
      <c r="BV157" s="196"/>
      <c r="BW157" s="196"/>
      <c r="BX157" s="196"/>
      <c r="BY157" s="196"/>
      <c r="BZ157" s="196"/>
      <c r="CA157" s="196"/>
      <c r="CB157" s="196"/>
      <c r="CC157" s="196"/>
      <c r="CD157" s="196"/>
      <c r="CE157" s="196"/>
      <c r="CF157" s="196"/>
      <c r="CG157" s="196"/>
      <c r="CH157" s="196"/>
      <c r="CI157" s="196"/>
      <c r="CJ157" s="196"/>
      <c r="CK157" s="196"/>
      <c r="CL157" s="196"/>
      <c r="FX157" s="27"/>
    </row>
    <row r="158" spans="1:184" s="92" customFormat="1" ht="13.5" customHeight="1" x14ac:dyDescent="0.3">
      <c r="A158" s="236"/>
      <c r="B158" s="236"/>
      <c r="C158" s="220"/>
      <c r="D158" s="220"/>
      <c r="E158" s="223"/>
      <c r="F158" s="220"/>
      <c r="G158" s="238"/>
      <c r="H158" s="236"/>
      <c r="I158" s="237"/>
      <c r="J158" s="237"/>
      <c r="K158" s="237"/>
      <c r="L158" s="237"/>
      <c r="M158" s="236"/>
      <c r="N158" s="237"/>
      <c r="O158" s="237"/>
      <c r="P158" s="236"/>
      <c r="Q158" s="236"/>
      <c r="R158" s="236"/>
      <c r="S158" s="236"/>
      <c r="T158" s="234"/>
      <c r="U158" s="236"/>
      <c r="V158" s="38"/>
      <c r="W158" s="38"/>
      <c r="X158" s="157"/>
      <c r="Y158" s="86"/>
      <c r="Z158" s="86"/>
      <c r="AA158" s="86" t="str">
        <f t="shared" si="3"/>
        <v/>
      </c>
      <c r="AB158" s="133"/>
      <c r="AC158" s="133"/>
      <c r="AD158" s="133"/>
      <c r="AE158" s="133"/>
      <c r="AF158" s="39" t="str">
        <f>IFERROR(IF(AND(X157="Probabilidad",X158="Probabilidad"),(AF157-(+AF157*AA158)),IF(X158="Probabilidad",(Q157-(+Q157*AA158)),IF(X158="Impacto",AF157,""))),"")</f>
        <v/>
      </c>
      <c r="AG158" s="242"/>
      <c r="AH158" s="242"/>
      <c r="AI158" s="236"/>
      <c r="AJ158" s="85" t="str">
        <f>IFERROR(IF(AND(X157="Impacto",AA158="Impacto"),(AJ157-(+AJ157*AA158)),IF(X158="Impacto",(T157-(+T157*AA158)),IF(X158="Probabilidad",AJ157,""))),"")</f>
        <v/>
      </c>
      <c r="AK158" s="242"/>
      <c r="AL158" s="242"/>
      <c r="AM158" s="236"/>
      <c r="AN158" s="236"/>
      <c r="AO158" s="236"/>
      <c r="AP158" s="86"/>
      <c r="AQ158" s="86"/>
      <c r="AR158" s="45"/>
      <c r="AS158" s="86"/>
      <c r="AT158" s="86"/>
      <c r="AU158" s="86"/>
      <c r="AV158" s="237"/>
      <c r="AW158" s="237"/>
      <c r="AX158" s="281"/>
      <c r="AY158" s="204"/>
      <c r="BA158" s="198"/>
      <c r="BB158" s="279"/>
      <c r="BC158" s="198"/>
      <c r="BD158" s="196"/>
      <c r="BE158" s="196"/>
      <c r="BF158" s="196"/>
      <c r="BG158" s="196"/>
      <c r="BH158" s="196"/>
      <c r="BI158" s="196"/>
      <c r="BJ158" s="196"/>
      <c r="BK158" s="196"/>
      <c r="BL158" s="196"/>
      <c r="BM158" s="196"/>
      <c r="BN158" s="196"/>
      <c r="BO158" s="196"/>
      <c r="BP158" s="196"/>
      <c r="BQ158" s="196"/>
      <c r="BR158" s="196"/>
      <c r="BS158" s="196"/>
      <c r="BT158" s="196"/>
      <c r="BU158" s="196"/>
      <c r="BV158" s="196"/>
      <c r="BW158" s="196"/>
      <c r="BX158" s="196"/>
      <c r="BY158" s="196"/>
      <c r="BZ158" s="196"/>
      <c r="CA158" s="196"/>
      <c r="CB158" s="196"/>
      <c r="CC158" s="196"/>
      <c r="CD158" s="196"/>
      <c r="CE158" s="196"/>
      <c r="CF158" s="196"/>
      <c r="CG158" s="196"/>
      <c r="CH158" s="196"/>
      <c r="CI158" s="196"/>
      <c r="CJ158" s="196"/>
      <c r="CK158" s="196"/>
      <c r="CL158" s="196"/>
      <c r="FX158" s="27"/>
    </row>
    <row r="159" spans="1:184" s="92" customFormat="1" ht="13.5" customHeight="1" x14ac:dyDescent="0.3">
      <c r="A159" s="236"/>
      <c r="B159" s="236"/>
      <c r="C159" s="221"/>
      <c r="D159" s="221"/>
      <c r="E159" s="224"/>
      <c r="F159" s="221"/>
      <c r="G159" s="238"/>
      <c r="H159" s="236"/>
      <c r="I159" s="237"/>
      <c r="J159" s="237"/>
      <c r="K159" s="237"/>
      <c r="L159" s="237"/>
      <c r="M159" s="236"/>
      <c r="N159" s="237"/>
      <c r="O159" s="237"/>
      <c r="P159" s="236"/>
      <c r="Q159" s="236"/>
      <c r="R159" s="236"/>
      <c r="S159" s="236"/>
      <c r="T159" s="234"/>
      <c r="U159" s="236"/>
      <c r="V159" s="38"/>
      <c r="W159" s="38"/>
      <c r="X159" s="157"/>
      <c r="Y159" s="86"/>
      <c r="Z159" s="86"/>
      <c r="AA159" s="86" t="str">
        <f t="shared" si="3"/>
        <v/>
      </c>
      <c r="AB159" s="133"/>
      <c r="AC159" s="133"/>
      <c r="AD159" s="133"/>
      <c r="AE159" s="133"/>
      <c r="AF159" s="39" t="str">
        <f>IFERROR(IF(AND(X158="Probabilidad",X159="Probabilidad"),(AF158-(+AF158*AA159)),IF(X159="Probabilidad",(Q158-(+Q158*AA159)),IF(X159="Impacto",AF158,""))),"")</f>
        <v/>
      </c>
      <c r="AG159" s="242"/>
      <c r="AH159" s="242"/>
      <c r="AI159" s="236"/>
      <c r="AJ159" s="85" t="str">
        <f>IFERROR(IF(AND(X158="Impacto",AA159="Impacto"),(AJ158-(+AJ158*AA159)),IF(X159="Impacto",(T158-(+T158*AA159)),IF(X159="Probabilidad",AJ158,""))),"")</f>
        <v/>
      </c>
      <c r="AK159" s="242"/>
      <c r="AL159" s="242"/>
      <c r="AM159" s="236"/>
      <c r="AN159" s="236"/>
      <c r="AO159" s="236"/>
      <c r="AP159" s="86"/>
      <c r="AQ159" s="86"/>
      <c r="AR159" s="45"/>
      <c r="AS159" s="86"/>
      <c r="AT159" s="86"/>
      <c r="AU159" s="86"/>
      <c r="AV159" s="237"/>
      <c r="AW159" s="237"/>
      <c r="AX159" s="282"/>
      <c r="AY159" s="205"/>
      <c r="BA159" s="198"/>
      <c r="BB159" s="279"/>
      <c r="BC159" s="198"/>
      <c r="BD159" s="196"/>
      <c r="BE159" s="196"/>
      <c r="BF159" s="196"/>
      <c r="BG159" s="196"/>
      <c r="BH159" s="196"/>
      <c r="BI159" s="196"/>
      <c r="BJ159" s="196"/>
      <c r="BK159" s="196"/>
      <c r="BL159" s="196"/>
      <c r="BM159" s="196"/>
      <c r="BN159" s="196"/>
      <c r="BO159" s="196"/>
      <c r="BP159" s="196"/>
      <c r="BQ159" s="196"/>
      <c r="BR159" s="196"/>
      <c r="BS159" s="196"/>
      <c r="BT159" s="196"/>
      <c r="BU159" s="196"/>
      <c r="BV159" s="196"/>
      <c r="BW159" s="196"/>
      <c r="BX159" s="196"/>
      <c r="BY159" s="196"/>
      <c r="BZ159" s="196"/>
      <c r="CA159" s="196"/>
      <c r="CB159" s="196"/>
      <c r="CC159" s="196"/>
      <c r="CD159" s="196"/>
      <c r="CE159" s="196"/>
      <c r="CF159" s="196"/>
      <c r="CG159" s="196"/>
      <c r="CH159" s="196"/>
      <c r="CI159" s="196"/>
      <c r="CJ159" s="196"/>
      <c r="CK159" s="196"/>
      <c r="CL159" s="196"/>
      <c r="FX159" s="27"/>
      <c r="GB159" s="37"/>
    </row>
    <row r="160" spans="1:184" s="92" customFormat="1" ht="13.5" customHeight="1" x14ac:dyDescent="0.3">
      <c r="A160" s="236">
        <v>25</v>
      </c>
      <c r="B160" s="236" t="s">
        <v>270</v>
      </c>
      <c r="C160" s="219" t="s">
        <v>841</v>
      </c>
      <c r="D160" s="219" t="s">
        <v>814</v>
      </c>
      <c r="E160" s="222" t="str">
        <f>IFERROR(VLOOKUP(C160,Tabla4[#All],2,0),"")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60" s="219" t="s">
        <v>29</v>
      </c>
      <c r="G160" s="238" t="s">
        <v>32</v>
      </c>
      <c r="H160" s="236" t="s">
        <v>72</v>
      </c>
      <c r="I160" s="237" t="s">
        <v>276</v>
      </c>
      <c r="J160" s="237" t="s">
        <v>277</v>
      </c>
      <c r="K160" s="237" t="s">
        <v>278</v>
      </c>
      <c r="L160" s="237" t="s">
        <v>593</v>
      </c>
      <c r="M160" s="236" t="s">
        <v>32</v>
      </c>
      <c r="N160" s="237" t="s">
        <v>279</v>
      </c>
      <c r="O160" s="237">
        <v>365</v>
      </c>
      <c r="P160" s="236" t="str">
        <f>IF(AND(O160&lt;=2),"Muy Baja",IF(AND(O160&gt;=3,O160&lt;=23),"Baja",IF(AND(O160&gt;=24,O160&lt;=499),"Media",IF(AND(O160&gt;=500,O160&lt;=4999),"Alta",IF(AND(O160&gt;=5000),"Muy Alta",FALSE)))))</f>
        <v>Media</v>
      </c>
      <c r="Q160" s="236" t="str">
        <f>IF(AND(O160&lt;=2),"20%",IF(AND(O160&gt;=3,O160&lt;=23),"40%",IF(AND(O160&gt;=24,O160&lt;=499),"60%",IF(AND(O160&gt;=500,O160&lt;=4999),"80%",IF(AND(O160&gt;=5000),"100%",FALSE)))))</f>
        <v>60%</v>
      </c>
      <c r="R160" s="236" t="s">
        <v>48</v>
      </c>
      <c r="S160" s="236" t="str">
        <f>IF(AND(R160=$GB$4),"Leve",IF(AND(R160=$GB$5),"Menor",IF(AND(R160=$GB$6),"Moderado",IF(AND(R160=$GB$7),"mayor",IF(AND(R160=$GB$8),"Catastrófico",IF(AND(R160=$GB$10),"Leve",IF(AND(R160=$GB$11),"Menor",IF(AND(R160=$GB$12),"Moderado",IF(AND(R160=$GB$13),"Mayor",IF(AND(R160=$GB$14),"Catastrófico",FALSE))))))))))</f>
        <v>Moderado</v>
      </c>
      <c r="T160" s="234" t="str">
        <f>IF(AND(S160="Leve"),"20%",IF(AND(S160="Menor"),"40%",IF(AND(S160="Moderado"),"60%",IF(AND(S160="Mayor"),"80%",IF(AND(S160="Catastrófico"),"100%","")))))</f>
        <v>60%</v>
      </c>
      <c r="U160" s="236" t="str">
        <f>INDEX('[2]MATRIZ RIESGO'!$D$6:$H$10,MATCH(P160,'[2]MATRIZ RIESGO'!$C$6:$C$10,),MATCH(S160,'[2]MATRIZ RIESGO'!$D$5:$H$5,))</f>
        <v>Moderado</v>
      </c>
      <c r="V160" s="38">
        <v>1</v>
      </c>
      <c r="W160" s="65" t="s">
        <v>953</v>
      </c>
      <c r="X160" s="157" t="s">
        <v>54</v>
      </c>
      <c r="Y160" s="86" t="s">
        <v>51</v>
      </c>
      <c r="Z160" s="86" t="s">
        <v>57</v>
      </c>
      <c r="AA160" s="86" t="str">
        <f t="shared" si="3"/>
        <v>40%</v>
      </c>
      <c r="AB160" s="133" t="s">
        <v>783</v>
      </c>
      <c r="AC160" s="133" t="s">
        <v>791</v>
      </c>
      <c r="AD160" s="133" t="s">
        <v>796</v>
      </c>
      <c r="AE160" s="133" t="s">
        <v>785</v>
      </c>
      <c r="AF160" s="39">
        <f>IFERROR(IF(X160="Probabilidad",(Q160-(+Q160*AA160)),IF(X160="Impacto",Q160,"")),"")</f>
        <v>0.36</v>
      </c>
      <c r="AG160" s="242">
        <f>LOOKUP(2,1/(AF160:AF165&lt;&gt;""),AF160:AF165)</f>
        <v>0.216</v>
      </c>
      <c r="AH160" s="242">
        <f>AG160*1</f>
        <v>0.216</v>
      </c>
      <c r="AI160" s="236" t="str">
        <f>IF(AND(AH160&lt;=20%),"Muy Baja",IF(AND(AH160&gt;=21%,AH160&lt;=40%),"Baja",IF(AND(AH160&gt;=41%,AH160&lt;=60%),"Media",IF(AND(AH160&gt;=61%,AH160&lt;=80%),"Alta",IF(AND(AH160&gt;=81%,AH160&gt;=100%),"Muy Alta",FALSE)))))</f>
        <v>Baja</v>
      </c>
      <c r="AJ160" s="85" t="str">
        <f>IFERROR(IF(X160="Impacto",(T160-(+T160*AA160)),IF(X160="Probabilidad",T160,"")),"")</f>
        <v>60%</v>
      </c>
      <c r="AK160" s="242" t="str">
        <f>LOOKUP(2,1/(AJ160:AJ165&lt;&gt;""),AJ160:AJ165)</f>
        <v>60%</v>
      </c>
      <c r="AL160" s="242">
        <f>AK160*1</f>
        <v>0.6</v>
      </c>
      <c r="AM160" s="236" t="str">
        <f>CHOOSE((AL160&gt;=0%)+(AL160&gt;=21%)+(AL160&gt;=41%)+(AL160&gt;=61%)+(AL160&gt;=81%),"Leve","Menor","Moderado","Mayor","Catastrófico")</f>
        <v>Moderado</v>
      </c>
      <c r="AN160" s="236" t="str">
        <f>INDEX('[2]MATRIZ RIESGO'!$D$6:$H$10,MATCH(AI160,'[2]MATRIZ RIESGO'!$C$6:$C$10,),MATCH(AM160,'[2]MATRIZ RIESGO'!$D$5:$H$5,))</f>
        <v>Moderado</v>
      </c>
      <c r="AO160" s="236" t="s">
        <v>67</v>
      </c>
      <c r="AP160" s="86"/>
      <c r="AQ160" s="86"/>
      <c r="AR160" s="45"/>
      <c r="AS160" s="86"/>
      <c r="AT160" s="86"/>
      <c r="AU160" s="86"/>
      <c r="AV160" s="237" t="s">
        <v>280</v>
      </c>
      <c r="AW160" s="237" t="s">
        <v>159</v>
      </c>
      <c r="AX160" s="203" t="s">
        <v>668</v>
      </c>
      <c r="AY160" s="203"/>
      <c r="BA160" s="198"/>
      <c r="BB160" s="279"/>
      <c r="BC160" s="198"/>
      <c r="BD160" s="196"/>
      <c r="BE160" s="196"/>
      <c r="BF160" s="196"/>
      <c r="BG160" s="196"/>
      <c r="BH160" s="196"/>
      <c r="BI160" s="196"/>
      <c r="BJ160" s="196"/>
      <c r="BK160" s="196"/>
      <c r="BL160" s="196"/>
      <c r="BM160" s="196"/>
      <c r="BN160" s="196"/>
      <c r="BO160" s="196"/>
      <c r="BP160" s="196"/>
      <c r="BQ160" s="196"/>
      <c r="BR160" s="196"/>
      <c r="BS160" s="196"/>
      <c r="BT160" s="196"/>
      <c r="BU160" s="196"/>
      <c r="BV160" s="196"/>
      <c r="BW160" s="196"/>
      <c r="BX160" s="196"/>
      <c r="BY160" s="196"/>
      <c r="BZ160" s="196"/>
      <c r="CA160" s="196"/>
      <c r="CB160" s="196"/>
      <c r="CC160" s="196"/>
      <c r="CD160" s="196"/>
      <c r="CE160" s="196"/>
      <c r="CF160" s="196"/>
      <c r="CG160" s="196"/>
      <c r="CH160" s="196"/>
      <c r="CI160" s="196"/>
      <c r="CJ160" s="196"/>
      <c r="CK160" s="196"/>
      <c r="CL160" s="196"/>
      <c r="FX160" s="27"/>
      <c r="GB160" s="36"/>
    </row>
    <row r="161" spans="1:184" s="92" customFormat="1" ht="13.5" customHeight="1" x14ac:dyDescent="0.3">
      <c r="A161" s="236"/>
      <c r="B161" s="236"/>
      <c r="C161" s="220"/>
      <c r="D161" s="220"/>
      <c r="E161" s="223"/>
      <c r="F161" s="220"/>
      <c r="G161" s="238"/>
      <c r="H161" s="236"/>
      <c r="I161" s="237"/>
      <c r="J161" s="237"/>
      <c r="K161" s="237"/>
      <c r="L161" s="237"/>
      <c r="M161" s="236"/>
      <c r="N161" s="237"/>
      <c r="O161" s="237"/>
      <c r="P161" s="236"/>
      <c r="Q161" s="236"/>
      <c r="R161" s="236"/>
      <c r="S161" s="236"/>
      <c r="T161" s="234"/>
      <c r="U161" s="236"/>
      <c r="V161" s="38">
        <v>2</v>
      </c>
      <c r="W161" s="65" t="s">
        <v>640</v>
      </c>
      <c r="X161" s="157" t="s">
        <v>54</v>
      </c>
      <c r="Y161" s="86" t="s">
        <v>51</v>
      </c>
      <c r="Z161" s="86" t="s">
        <v>57</v>
      </c>
      <c r="AA161" s="86" t="str">
        <f t="shared" si="3"/>
        <v>40%</v>
      </c>
      <c r="AB161" s="133" t="s">
        <v>786</v>
      </c>
      <c r="AC161" s="133" t="s">
        <v>791</v>
      </c>
      <c r="AD161" s="133" t="s">
        <v>787</v>
      </c>
      <c r="AE161" s="133" t="s">
        <v>785</v>
      </c>
      <c r="AF161" s="39">
        <f>IFERROR(IF(AND(X160="Probabilidad",X161="Probabilidad"),(AF160-(+AF160*AA161)),IF(X161="Probabilidad",(Q160-(+Q160*AA161)),IF(X161="Impacto",AF160,""))),"")</f>
        <v>0.216</v>
      </c>
      <c r="AG161" s="242"/>
      <c r="AH161" s="242"/>
      <c r="AI161" s="236"/>
      <c r="AJ161" s="85" t="str">
        <f>IFERROR(IF(AND(X160="Impacto",AA161="Impacto"),(AJ160-(+AJ160*AA161)),IF(X161="Impacto",(T160-(+T160*AA161)),IF(X161="Probabilidad",AJ160,""))),"")</f>
        <v>60%</v>
      </c>
      <c r="AK161" s="242"/>
      <c r="AL161" s="242"/>
      <c r="AM161" s="236"/>
      <c r="AN161" s="236"/>
      <c r="AO161" s="236"/>
      <c r="AP161" s="86"/>
      <c r="AQ161" s="86"/>
      <c r="AR161" s="45"/>
      <c r="AS161" s="86"/>
      <c r="AT161" s="86"/>
      <c r="AU161" s="86"/>
      <c r="AV161" s="237"/>
      <c r="AW161" s="237"/>
      <c r="AX161" s="204"/>
      <c r="AY161" s="204"/>
      <c r="BA161" s="198"/>
      <c r="BB161" s="279"/>
      <c r="BC161" s="198"/>
      <c r="BD161" s="196"/>
      <c r="BE161" s="196"/>
      <c r="BF161" s="196"/>
      <c r="BG161" s="196"/>
      <c r="BH161" s="196"/>
      <c r="BI161" s="196"/>
      <c r="BJ161" s="196"/>
      <c r="BK161" s="196"/>
      <c r="BL161" s="196"/>
      <c r="BM161" s="196"/>
      <c r="BN161" s="196"/>
      <c r="BO161" s="196"/>
      <c r="BP161" s="196"/>
      <c r="BQ161" s="196"/>
      <c r="BR161" s="196"/>
      <c r="BS161" s="196"/>
      <c r="BT161" s="196"/>
      <c r="BU161" s="196"/>
      <c r="BV161" s="196"/>
      <c r="BW161" s="196"/>
      <c r="BX161" s="196"/>
      <c r="BY161" s="196"/>
      <c r="BZ161" s="196"/>
      <c r="CA161" s="196"/>
      <c r="CB161" s="196"/>
      <c r="CC161" s="196"/>
      <c r="CD161" s="196"/>
      <c r="CE161" s="196"/>
      <c r="CF161" s="196"/>
      <c r="CG161" s="196"/>
      <c r="CH161" s="196"/>
      <c r="CI161" s="196"/>
      <c r="CJ161" s="196"/>
      <c r="CK161" s="196"/>
      <c r="CL161" s="196"/>
      <c r="FX161" s="27"/>
    </row>
    <row r="162" spans="1:184" s="92" customFormat="1" ht="13.5" customHeight="1" x14ac:dyDescent="0.3">
      <c r="A162" s="236"/>
      <c r="B162" s="236"/>
      <c r="C162" s="220"/>
      <c r="D162" s="220"/>
      <c r="E162" s="223"/>
      <c r="F162" s="220"/>
      <c r="G162" s="238"/>
      <c r="H162" s="236"/>
      <c r="I162" s="237"/>
      <c r="J162" s="237"/>
      <c r="K162" s="237"/>
      <c r="L162" s="237"/>
      <c r="M162" s="236"/>
      <c r="N162" s="237"/>
      <c r="O162" s="237"/>
      <c r="P162" s="236"/>
      <c r="Q162" s="236"/>
      <c r="R162" s="236"/>
      <c r="S162" s="236"/>
      <c r="T162" s="234"/>
      <c r="U162" s="236"/>
      <c r="V162" s="38"/>
      <c r="W162" s="38"/>
      <c r="X162" s="157"/>
      <c r="Y162" s="86"/>
      <c r="Z162" s="86"/>
      <c r="AA162" s="86" t="str">
        <f t="shared" si="3"/>
        <v/>
      </c>
      <c r="AB162" s="133"/>
      <c r="AC162" s="133"/>
      <c r="AD162" s="133"/>
      <c r="AE162" s="133"/>
      <c r="AF162" s="39" t="str">
        <f>IFERROR(IF(AND(X161="Probabilidad",X162="Probabilidad"),(AF161-(+AF161*AA162)),IF(X162="Probabilidad",(Q161-(+Q161*AA162)),IF(X162="Impacto",AF161,""))),"")</f>
        <v/>
      </c>
      <c r="AG162" s="242"/>
      <c r="AH162" s="242"/>
      <c r="AI162" s="236"/>
      <c r="AJ162" s="85" t="str">
        <f>IFERROR(IF(AND(X161="Impacto",AA162="Impacto"),(AJ161-(+AJ161*AA162)),IF(X162="Impacto",(T161-(+T161*AA162)),IF(X162="Probabilidad",AJ161,""))),"")</f>
        <v/>
      </c>
      <c r="AK162" s="242"/>
      <c r="AL162" s="242"/>
      <c r="AM162" s="236"/>
      <c r="AN162" s="236"/>
      <c r="AO162" s="236"/>
      <c r="AP162" s="86"/>
      <c r="AQ162" s="86"/>
      <c r="AR162" s="45"/>
      <c r="AS162" s="86"/>
      <c r="AT162" s="86"/>
      <c r="AU162" s="86"/>
      <c r="AV162" s="237"/>
      <c r="AW162" s="237"/>
      <c r="AX162" s="204"/>
      <c r="AY162" s="204"/>
      <c r="BA162" s="198"/>
      <c r="BB162" s="279"/>
      <c r="BC162" s="198"/>
      <c r="BD162" s="196"/>
      <c r="BE162" s="196"/>
      <c r="BF162" s="196"/>
      <c r="BG162" s="196"/>
      <c r="BH162" s="196"/>
      <c r="BI162" s="196"/>
      <c r="BJ162" s="196"/>
      <c r="BK162" s="196"/>
      <c r="BL162" s="196"/>
      <c r="BM162" s="196"/>
      <c r="BN162" s="196"/>
      <c r="BO162" s="196"/>
      <c r="BP162" s="196"/>
      <c r="BQ162" s="196"/>
      <c r="BR162" s="196"/>
      <c r="BS162" s="196"/>
      <c r="BT162" s="196"/>
      <c r="BU162" s="196"/>
      <c r="BV162" s="196"/>
      <c r="BW162" s="196"/>
      <c r="BX162" s="196"/>
      <c r="BY162" s="196"/>
      <c r="BZ162" s="196"/>
      <c r="CA162" s="196"/>
      <c r="CB162" s="196"/>
      <c r="CC162" s="196"/>
      <c r="CD162" s="196"/>
      <c r="CE162" s="196"/>
      <c r="CF162" s="196"/>
      <c r="CG162" s="196"/>
      <c r="CH162" s="196"/>
      <c r="CI162" s="196"/>
      <c r="CJ162" s="196"/>
      <c r="CK162" s="196"/>
      <c r="CL162" s="196"/>
      <c r="FX162" s="27"/>
    </row>
    <row r="163" spans="1:184" s="92" customFormat="1" ht="13.5" customHeight="1" x14ac:dyDescent="0.3">
      <c r="A163" s="236"/>
      <c r="B163" s="236"/>
      <c r="C163" s="220"/>
      <c r="D163" s="220"/>
      <c r="E163" s="223"/>
      <c r="F163" s="220"/>
      <c r="G163" s="238"/>
      <c r="H163" s="236"/>
      <c r="I163" s="237"/>
      <c r="J163" s="237"/>
      <c r="K163" s="237"/>
      <c r="L163" s="237"/>
      <c r="M163" s="236"/>
      <c r="N163" s="237"/>
      <c r="O163" s="237"/>
      <c r="P163" s="236"/>
      <c r="Q163" s="236"/>
      <c r="R163" s="236"/>
      <c r="S163" s="236"/>
      <c r="T163" s="234"/>
      <c r="U163" s="236"/>
      <c r="V163" s="38"/>
      <c r="W163" s="38"/>
      <c r="X163" s="157"/>
      <c r="Y163" s="86"/>
      <c r="Z163" s="86"/>
      <c r="AA163" s="86" t="str">
        <f t="shared" si="3"/>
        <v/>
      </c>
      <c r="AB163" s="133"/>
      <c r="AC163" s="133"/>
      <c r="AD163" s="133"/>
      <c r="AE163" s="133"/>
      <c r="AF163" s="39" t="str">
        <f>IFERROR(IF(AND(X162="Probabilidad",X163="Probabilidad"),(AF162-(+AF162*AA163)),IF(X163="Probabilidad",(Q162-(+Q162*AA163)),IF(X163="Impacto",AF162,""))),"")</f>
        <v/>
      </c>
      <c r="AG163" s="242"/>
      <c r="AH163" s="242"/>
      <c r="AI163" s="236"/>
      <c r="AJ163" s="85" t="str">
        <f>IFERROR(IF(AND(X162="Impacto",AA163="Impacto"),(AJ162-(+AJ162*AA163)),IF(X163="Impacto",(T162-(+T162*AA163)),IF(X163="Probabilidad",AJ162,""))),"")</f>
        <v/>
      </c>
      <c r="AK163" s="242"/>
      <c r="AL163" s="242"/>
      <c r="AM163" s="236"/>
      <c r="AN163" s="236"/>
      <c r="AO163" s="236"/>
      <c r="AP163" s="86"/>
      <c r="AQ163" s="86"/>
      <c r="AR163" s="45"/>
      <c r="AS163" s="86"/>
      <c r="AT163" s="86"/>
      <c r="AU163" s="86"/>
      <c r="AV163" s="237"/>
      <c r="AW163" s="237"/>
      <c r="AX163" s="204"/>
      <c r="AY163" s="204"/>
      <c r="BA163" s="198"/>
      <c r="BB163" s="279"/>
      <c r="BC163" s="198"/>
      <c r="BD163" s="196"/>
      <c r="BE163" s="196"/>
      <c r="BF163" s="196"/>
      <c r="BG163" s="196"/>
      <c r="BH163" s="196"/>
      <c r="BI163" s="196"/>
      <c r="BJ163" s="196"/>
      <c r="BK163" s="196"/>
      <c r="BL163" s="196"/>
      <c r="BM163" s="196"/>
      <c r="BN163" s="196"/>
      <c r="BO163" s="196"/>
      <c r="BP163" s="196"/>
      <c r="BQ163" s="196"/>
      <c r="BR163" s="196"/>
      <c r="BS163" s="196"/>
      <c r="BT163" s="196"/>
      <c r="BU163" s="196"/>
      <c r="BV163" s="196"/>
      <c r="BW163" s="196"/>
      <c r="BX163" s="196"/>
      <c r="BY163" s="196"/>
      <c r="BZ163" s="196"/>
      <c r="CA163" s="196"/>
      <c r="CB163" s="196"/>
      <c r="CC163" s="196"/>
      <c r="CD163" s="196"/>
      <c r="CE163" s="196"/>
      <c r="CF163" s="196"/>
      <c r="CG163" s="196"/>
      <c r="CH163" s="196"/>
      <c r="CI163" s="196"/>
      <c r="CJ163" s="196"/>
      <c r="CK163" s="196"/>
      <c r="CL163" s="196"/>
      <c r="FX163" s="27"/>
    </row>
    <row r="164" spans="1:184" s="92" customFormat="1" ht="13.5" customHeight="1" x14ac:dyDescent="0.3">
      <c r="A164" s="236"/>
      <c r="B164" s="236"/>
      <c r="C164" s="220"/>
      <c r="D164" s="220"/>
      <c r="E164" s="223"/>
      <c r="F164" s="220"/>
      <c r="G164" s="238"/>
      <c r="H164" s="236"/>
      <c r="I164" s="237"/>
      <c r="J164" s="237"/>
      <c r="K164" s="237"/>
      <c r="L164" s="237"/>
      <c r="M164" s="236"/>
      <c r="N164" s="237"/>
      <c r="O164" s="237"/>
      <c r="P164" s="236"/>
      <c r="Q164" s="236"/>
      <c r="R164" s="236"/>
      <c r="S164" s="236"/>
      <c r="T164" s="234"/>
      <c r="U164" s="236"/>
      <c r="V164" s="38"/>
      <c r="W164" s="38"/>
      <c r="X164" s="157"/>
      <c r="Y164" s="86"/>
      <c r="Z164" s="86"/>
      <c r="AA164" s="86" t="str">
        <f t="shared" si="3"/>
        <v/>
      </c>
      <c r="AB164" s="133"/>
      <c r="AC164" s="133"/>
      <c r="AD164" s="133"/>
      <c r="AE164" s="133"/>
      <c r="AF164" s="39" t="str">
        <f>IFERROR(IF(AND(X163="Probabilidad",X164="Probabilidad"),(AF163-(+AF163*AA164)),IF(X164="Probabilidad",(Q163-(+Q163*AA164)),IF(X164="Impacto",AF163,""))),"")</f>
        <v/>
      </c>
      <c r="AG164" s="242"/>
      <c r="AH164" s="242"/>
      <c r="AI164" s="236"/>
      <c r="AJ164" s="85" t="str">
        <f>IFERROR(IF(AND(X163="Impacto",AA164="Impacto"),(AJ163-(+AJ163*AA164)),IF(X164="Impacto",(T163-(+T163*AA164)),IF(X164="Probabilidad",AJ163,""))),"")</f>
        <v/>
      </c>
      <c r="AK164" s="242"/>
      <c r="AL164" s="242"/>
      <c r="AM164" s="236"/>
      <c r="AN164" s="236"/>
      <c r="AO164" s="236"/>
      <c r="AP164" s="86"/>
      <c r="AQ164" s="86"/>
      <c r="AR164" s="45"/>
      <c r="AS164" s="86"/>
      <c r="AT164" s="86"/>
      <c r="AU164" s="86"/>
      <c r="AV164" s="237"/>
      <c r="AW164" s="237"/>
      <c r="AX164" s="204"/>
      <c r="AY164" s="204"/>
      <c r="BA164" s="198"/>
      <c r="BB164" s="279"/>
      <c r="BC164" s="198"/>
      <c r="BD164" s="196"/>
      <c r="BE164" s="196"/>
      <c r="BF164" s="196"/>
      <c r="BG164" s="196"/>
      <c r="BH164" s="196"/>
      <c r="BI164" s="196"/>
      <c r="BJ164" s="196"/>
      <c r="BK164" s="196"/>
      <c r="BL164" s="196"/>
      <c r="BM164" s="196"/>
      <c r="BN164" s="196"/>
      <c r="BO164" s="196"/>
      <c r="BP164" s="196"/>
      <c r="BQ164" s="196"/>
      <c r="BR164" s="196"/>
      <c r="BS164" s="196"/>
      <c r="BT164" s="196"/>
      <c r="BU164" s="196"/>
      <c r="BV164" s="196"/>
      <c r="BW164" s="196"/>
      <c r="BX164" s="196"/>
      <c r="BY164" s="196"/>
      <c r="BZ164" s="196"/>
      <c r="CA164" s="196"/>
      <c r="CB164" s="196"/>
      <c r="CC164" s="196"/>
      <c r="CD164" s="196"/>
      <c r="CE164" s="196"/>
      <c r="CF164" s="196"/>
      <c r="CG164" s="196"/>
      <c r="CH164" s="196"/>
      <c r="CI164" s="196"/>
      <c r="CJ164" s="196"/>
      <c r="CK164" s="196"/>
      <c r="CL164" s="196"/>
      <c r="FX164" s="27"/>
    </row>
    <row r="165" spans="1:184" s="92" customFormat="1" ht="13.5" customHeight="1" x14ac:dyDescent="0.3">
      <c r="A165" s="236"/>
      <c r="B165" s="236"/>
      <c r="C165" s="221"/>
      <c r="D165" s="221"/>
      <c r="E165" s="224"/>
      <c r="F165" s="221"/>
      <c r="G165" s="238"/>
      <c r="H165" s="236"/>
      <c r="I165" s="237"/>
      <c r="J165" s="237"/>
      <c r="K165" s="237"/>
      <c r="L165" s="237"/>
      <c r="M165" s="236"/>
      <c r="N165" s="237"/>
      <c r="O165" s="237"/>
      <c r="P165" s="236"/>
      <c r="Q165" s="236"/>
      <c r="R165" s="236"/>
      <c r="S165" s="236"/>
      <c r="T165" s="234"/>
      <c r="U165" s="236"/>
      <c r="V165" s="38"/>
      <c r="W165" s="38"/>
      <c r="X165" s="157"/>
      <c r="Y165" s="86"/>
      <c r="Z165" s="86"/>
      <c r="AA165" s="86" t="str">
        <f t="shared" ref="AA165" si="4">IF(AND(Y165=$GD$2,Z165=$GE$2),"50%",IF(AND(Y165=$GD$2,Z165=$GE$3),"40%",IF(AND(Y165=$GD$3,Z165=$GE$2),"40%",IF(AND(Y165=$GD$3,Z165=$GE$3),"30%",IF(AND(Y165=$GD$4,Z165=$GE$2),"35%",IF(AND(Y165=$GD$4,Z165=$GE$3),"25%",""))))))</f>
        <v/>
      </c>
      <c r="AB165" s="133"/>
      <c r="AC165" s="133"/>
      <c r="AD165" s="133"/>
      <c r="AE165" s="133"/>
      <c r="AF165" s="39" t="str">
        <f>IFERROR(IF(AND(X164="Probabilidad",X165="Probabilidad"),(AF164-(+AF164*AA165)),IF(X165="Probabilidad",(Q164-(+Q164*AA165)),IF(X165="Impacto",AF164,""))),"")</f>
        <v/>
      </c>
      <c r="AG165" s="242"/>
      <c r="AH165" s="242"/>
      <c r="AI165" s="236"/>
      <c r="AJ165" s="85" t="str">
        <f>IFERROR(IF(AND(X164="Impacto",AA165="Impacto"),(AJ164-(+AJ164*AA165)),IF(X165="Impacto",(T164-(+T164*AA165)),IF(X165="Probabilidad",AJ164,""))),"")</f>
        <v/>
      </c>
      <c r="AK165" s="242"/>
      <c r="AL165" s="242"/>
      <c r="AM165" s="236"/>
      <c r="AN165" s="236"/>
      <c r="AO165" s="236"/>
      <c r="AP165" s="86"/>
      <c r="AQ165" s="86"/>
      <c r="AR165" s="45"/>
      <c r="AS165" s="86"/>
      <c r="AT165" s="86"/>
      <c r="AU165" s="86"/>
      <c r="AV165" s="237"/>
      <c r="AW165" s="237"/>
      <c r="AX165" s="205"/>
      <c r="AY165" s="205"/>
      <c r="BA165" s="198"/>
      <c r="BB165" s="279"/>
      <c r="BC165" s="198"/>
      <c r="BD165" s="196"/>
      <c r="BE165" s="196"/>
      <c r="BF165" s="196"/>
      <c r="BG165" s="196"/>
      <c r="BH165" s="196"/>
      <c r="BI165" s="196"/>
      <c r="BJ165" s="196"/>
      <c r="BK165" s="196"/>
      <c r="BL165" s="196"/>
      <c r="BM165" s="196"/>
      <c r="BN165" s="196"/>
      <c r="BO165" s="196"/>
      <c r="BP165" s="196"/>
      <c r="BQ165" s="196"/>
      <c r="BR165" s="196"/>
      <c r="BS165" s="196"/>
      <c r="BT165" s="196"/>
      <c r="BU165" s="196"/>
      <c r="BV165" s="196"/>
      <c r="BW165" s="196"/>
      <c r="BX165" s="196"/>
      <c r="BY165" s="196"/>
      <c r="BZ165" s="196"/>
      <c r="CA165" s="196"/>
      <c r="CB165" s="196"/>
      <c r="CC165" s="196"/>
      <c r="CD165" s="196"/>
      <c r="CE165" s="196"/>
      <c r="CF165" s="196"/>
      <c r="CG165" s="196"/>
      <c r="CH165" s="196"/>
      <c r="CI165" s="196"/>
      <c r="CJ165" s="196"/>
      <c r="CK165" s="196"/>
      <c r="CL165" s="196"/>
      <c r="FX165" s="27"/>
      <c r="GB165" s="37"/>
    </row>
    <row r="166" spans="1:184" s="92" customFormat="1" ht="13.5" customHeight="1" x14ac:dyDescent="0.3">
      <c r="A166" s="236">
        <v>26</v>
      </c>
      <c r="B166" s="236" t="s">
        <v>270</v>
      </c>
      <c r="C166" s="219" t="s">
        <v>841</v>
      </c>
      <c r="D166" s="219" t="s">
        <v>814</v>
      </c>
      <c r="E166" s="222" t="str">
        <f>IFERROR(VLOOKUP(C166,Tabla4[#All],2,0),"")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66" s="219" t="s">
        <v>29</v>
      </c>
      <c r="G166" s="238" t="s">
        <v>32</v>
      </c>
      <c r="H166" s="236" t="s">
        <v>70</v>
      </c>
      <c r="I166" s="237" t="s">
        <v>281</v>
      </c>
      <c r="J166" s="237" t="s">
        <v>282</v>
      </c>
      <c r="K166" s="237" t="s">
        <v>754</v>
      </c>
      <c r="L166" s="237" t="s">
        <v>594</v>
      </c>
      <c r="M166" s="236" t="s">
        <v>32</v>
      </c>
      <c r="N166" s="237" t="s">
        <v>163</v>
      </c>
      <c r="O166" s="237">
        <v>365</v>
      </c>
      <c r="P166" s="236" t="str">
        <f>IF(AND(O166&lt;=2),"Muy Baja",IF(AND(O166&gt;=3,O166&lt;=23),"Baja",IF(AND(O166&gt;=24,O166&lt;=499),"Media",IF(AND(O166&gt;=500,O166&lt;=4999),"Alta",IF(AND(O166&gt;=5000),"Muy Alta",FALSE)))))</f>
        <v>Media</v>
      </c>
      <c r="Q166" s="236" t="str">
        <f>IF(AND(O166&lt;=2),"20%",IF(AND(O166&gt;=3,O166&lt;=23),"40%",IF(AND(O166&gt;=24,O166&lt;=499),"60%",IF(AND(O166&gt;=500,O166&lt;=4999),"80%",IF(AND(O166&gt;=5000),"100%",FALSE)))))</f>
        <v>60%</v>
      </c>
      <c r="R166" s="236" t="s">
        <v>49</v>
      </c>
      <c r="S166" s="236" t="str">
        <f>IF(AND(R166=$GB$4),"Leve",IF(AND(R166=$GB$5),"Menor",IF(AND(R166=$GB$6),"Moderado",IF(AND(R166=$GB$7),"mayor",IF(AND(R166=$GB$8),"Catastrófico",IF(AND(R166=$GB$10),"Leve",IF(AND(R166=$GB$11),"Menor",IF(AND(R166=$GB$12),"Moderado",IF(AND(R166=$GB$13),"Mayor",IF(AND(R166=$GB$14),"Catastrófico",FALSE))))))))))</f>
        <v>Mayor</v>
      </c>
      <c r="T166" s="234" t="str">
        <f>IF(AND(S166="Leve"),"20%",IF(AND(S166="Menor"),"40%",IF(AND(S166="Moderado"),"60%",IF(AND(S166="Mayor"),"80%",IF(AND(S166="Catastrófico"),"100%","")))))</f>
        <v>80%</v>
      </c>
      <c r="U166" s="236" t="str">
        <f>INDEX('[2]MATRIZ RIESGO'!$D$6:$H$10,MATCH(P166,'[2]MATRIZ RIESGO'!$C$6:$C$10,),MATCH(S166,'[2]MATRIZ RIESGO'!$D$5:$H$5,))</f>
        <v>Alto</v>
      </c>
      <c r="V166" s="38">
        <v>1</v>
      </c>
      <c r="W166" s="38" t="s">
        <v>680</v>
      </c>
      <c r="X166" s="157" t="s">
        <v>54</v>
      </c>
      <c r="Y166" s="86" t="s">
        <v>51</v>
      </c>
      <c r="Z166" s="86" t="s">
        <v>57</v>
      </c>
      <c r="AA166" s="86" t="str">
        <f>IF(AND(Y166=$GD$2,Z166=$GE$2),"50%",IF(AND(Y166=$GD$2,Z166=$GE$3),"40%",IF(AND(Y166=$GD$3,Z166=$GE$2),"40%",IF(AND(Y166=$GD$3,Z166=$GE$3),"30%",IF(AND(Y166=$GD$4,Z166=$GE$2),"35%",IF(AND(Y166=$GD$4,Z166=$GE$3),"25%",""))))))</f>
        <v>40%</v>
      </c>
      <c r="AB166" s="133" t="s">
        <v>783</v>
      </c>
      <c r="AC166" s="133" t="s">
        <v>791</v>
      </c>
      <c r="AD166" s="133" t="s">
        <v>796</v>
      </c>
      <c r="AE166" s="133" t="s">
        <v>785</v>
      </c>
      <c r="AF166" s="39">
        <f>IFERROR(IF(X166="Probabilidad",(Q166-(+Q166*AA166)),IF(X166="Impacto",Q166,"")),"")</f>
        <v>0.36</v>
      </c>
      <c r="AG166" s="242">
        <f>LOOKUP(2,1/(AF166:AF171&lt;&gt;""),AF166:AF171)</f>
        <v>7.7759999999999996E-2</v>
      </c>
      <c r="AH166" s="242">
        <f>AG166*1</f>
        <v>7.7759999999999996E-2</v>
      </c>
      <c r="AI166" s="236" t="str">
        <f>IF(AND(AH166&lt;=20%),"Muy Baja",IF(AND(AH166&gt;=21%,AH166&lt;=40%),"Baja",IF(AND(AH166&gt;=41%,AH166&lt;=60%),"Media",IF(AND(AH166&gt;=61%,AH166&lt;=80%),"Alta",IF(AND(AH166&gt;=81%,AH166&gt;=100%),"Muy Alta",FALSE)))))</f>
        <v>Muy Baja</v>
      </c>
      <c r="AJ166" s="85" t="str">
        <f>IFERROR(IF(X166="Impacto",(T166-(+T166*AA166)),IF(X166="Probabilidad",T166,"")),"")</f>
        <v>80%</v>
      </c>
      <c r="AK166" s="242" t="str">
        <f>LOOKUP(2,1/(AJ166:AJ171&lt;&gt;""),AJ166:AJ171)</f>
        <v>80%</v>
      </c>
      <c r="AL166" s="242">
        <f>AK166*1</f>
        <v>0.8</v>
      </c>
      <c r="AM166" s="236" t="str">
        <f>CHOOSE((AL166&gt;=0%)+(AL166&gt;=21%)+(AL166&gt;=41%)+(AL166&gt;=61%)+(AL166&gt;=81%),"Leve","Menor","Moderado","Mayor","Catastrófico")</f>
        <v>Mayor</v>
      </c>
      <c r="AN166" s="236" t="str">
        <f>INDEX('[2]MATRIZ RIESGO'!$D$6:$H$10,MATCH(AI166,'[2]MATRIZ RIESGO'!$C$6:$C$10,),MATCH(AM166,'[2]MATRIZ RIESGO'!$D$5:$H$5,))</f>
        <v>Alto</v>
      </c>
      <c r="AO166" s="236" t="s">
        <v>67</v>
      </c>
      <c r="AP166" s="86"/>
      <c r="AQ166" s="86"/>
      <c r="AR166" s="45"/>
      <c r="AS166" s="86"/>
      <c r="AT166" s="86"/>
      <c r="AU166" s="86"/>
      <c r="AV166" s="237" t="s">
        <v>283</v>
      </c>
      <c r="AW166" s="237" t="s">
        <v>159</v>
      </c>
      <c r="AX166" s="88"/>
      <c r="AY166" s="88"/>
      <c r="BA166" s="198"/>
      <c r="BB166" s="198"/>
      <c r="BC166" s="198"/>
      <c r="BD166" s="196"/>
      <c r="BE166" s="196"/>
      <c r="BF166" s="196"/>
      <c r="BG166" s="196"/>
      <c r="BH166" s="196"/>
      <c r="BI166" s="196"/>
      <c r="BJ166" s="196"/>
      <c r="BK166" s="196"/>
      <c r="BL166" s="196"/>
      <c r="BM166" s="196"/>
      <c r="BN166" s="196"/>
      <c r="BO166" s="196"/>
      <c r="BP166" s="196"/>
      <c r="BQ166" s="196"/>
      <c r="BR166" s="196"/>
      <c r="BS166" s="196"/>
      <c r="BT166" s="196"/>
      <c r="BU166" s="196"/>
      <c r="BV166" s="196"/>
      <c r="BW166" s="196"/>
      <c r="BX166" s="196"/>
      <c r="BY166" s="196"/>
      <c r="BZ166" s="196"/>
      <c r="CA166" s="196"/>
      <c r="CB166" s="196"/>
      <c r="CC166" s="196"/>
      <c r="CD166" s="196"/>
      <c r="CE166" s="196"/>
      <c r="CF166" s="196"/>
      <c r="CG166" s="196"/>
      <c r="CH166" s="196"/>
      <c r="CI166" s="196"/>
      <c r="CJ166" s="196"/>
      <c r="CK166" s="196"/>
      <c r="CL166" s="196"/>
      <c r="FT166" s="27"/>
      <c r="FW166" s="92" t="s">
        <v>162</v>
      </c>
      <c r="FX166" s="36" t="s">
        <v>45</v>
      </c>
    </row>
    <row r="167" spans="1:184" s="92" customFormat="1" ht="13.5" customHeight="1" x14ac:dyDescent="0.25">
      <c r="A167" s="236"/>
      <c r="B167" s="236"/>
      <c r="C167" s="220"/>
      <c r="D167" s="220"/>
      <c r="E167" s="223"/>
      <c r="F167" s="220"/>
      <c r="G167" s="238"/>
      <c r="H167" s="236"/>
      <c r="I167" s="237"/>
      <c r="J167" s="237"/>
      <c r="K167" s="237"/>
      <c r="L167" s="237"/>
      <c r="M167" s="236"/>
      <c r="N167" s="237"/>
      <c r="O167" s="237"/>
      <c r="P167" s="236"/>
      <c r="Q167" s="236"/>
      <c r="R167" s="236"/>
      <c r="S167" s="236"/>
      <c r="T167" s="234"/>
      <c r="U167" s="236"/>
      <c r="V167" s="38">
        <v>2</v>
      </c>
      <c r="W167" s="38" t="s">
        <v>681</v>
      </c>
      <c r="X167" s="157" t="s">
        <v>54</v>
      </c>
      <c r="Y167" s="86" t="s">
        <v>51</v>
      </c>
      <c r="Z167" s="86" t="s">
        <v>57</v>
      </c>
      <c r="AA167" s="86" t="str">
        <f t="shared" ref="AA167:AA242" si="5">IF(AND(Y167=$GD$2,Z167=$GE$2),"50%",IF(AND(Y167=$GD$2,Z167=$GE$3),"40%",IF(AND(Y167=$GD$3,Z167=$GE$2),"40%",IF(AND(Y167=$GD$3,Z167=$GE$3),"30%",IF(AND(Y167=$GD$4,Z167=$GE$2),"35%",IF(AND(Y167=$GD$4,Z167=$GE$3),"25%",""))))))</f>
        <v>40%</v>
      </c>
      <c r="AB167" s="133" t="s">
        <v>786</v>
      </c>
      <c r="AC167" s="133" t="s">
        <v>548</v>
      </c>
      <c r="AD167" s="133" t="s">
        <v>796</v>
      </c>
      <c r="AE167" s="133" t="s">
        <v>785</v>
      </c>
      <c r="AF167" s="39">
        <f>IFERROR(IF(AND(X166="Probabilidad",X167="Probabilidad"),(AF166-(+AF166*AA167)),IF(X167="Probabilidad",(Q166-(+Q166*AA167)),IF(X167="Impacto",AF166,""))),"")</f>
        <v>0.216</v>
      </c>
      <c r="AG167" s="242"/>
      <c r="AH167" s="242"/>
      <c r="AI167" s="236"/>
      <c r="AJ167" s="85" t="str">
        <f>IFERROR(IF(AND(X166="Impacto",AA167="Impacto"),(AJ166-(+AJ166*AA167)),IF(X167="Impacto",(T166-(+T166*AA167)),IF(X167="Probabilidad",AJ166,""))),"")</f>
        <v>80%</v>
      </c>
      <c r="AK167" s="242"/>
      <c r="AL167" s="242"/>
      <c r="AM167" s="236"/>
      <c r="AN167" s="236"/>
      <c r="AO167" s="236"/>
      <c r="AP167" s="86"/>
      <c r="AQ167" s="86"/>
      <c r="AR167" s="45"/>
      <c r="AS167" s="86"/>
      <c r="AT167" s="86"/>
      <c r="AU167" s="86"/>
      <c r="AV167" s="237"/>
      <c r="AW167" s="237"/>
      <c r="AX167" s="89"/>
      <c r="AY167" s="89"/>
      <c r="BA167" s="198"/>
      <c r="BB167" s="198"/>
      <c r="BC167" s="198"/>
      <c r="BD167" s="196"/>
      <c r="BE167" s="196"/>
      <c r="BF167" s="196"/>
      <c r="BG167" s="196"/>
      <c r="BH167" s="196"/>
      <c r="BI167" s="196"/>
      <c r="BJ167" s="196"/>
      <c r="BK167" s="196"/>
      <c r="BL167" s="196"/>
      <c r="BM167" s="196"/>
      <c r="BN167" s="196"/>
      <c r="BO167" s="196"/>
      <c r="BP167" s="196"/>
      <c r="BQ167" s="196"/>
      <c r="BR167" s="196"/>
      <c r="BS167" s="196"/>
      <c r="BT167" s="196"/>
      <c r="BU167" s="196"/>
      <c r="BV167" s="196"/>
      <c r="BW167" s="196"/>
      <c r="BX167" s="196"/>
      <c r="BY167" s="196"/>
      <c r="BZ167" s="196"/>
      <c r="CA167" s="196"/>
      <c r="CB167" s="196"/>
      <c r="CC167" s="196"/>
      <c r="CD167" s="196"/>
      <c r="CE167" s="196"/>
      <c r="CF167" s="196"/>
      <c r="CG167" s="196"/>
      <c r="CH167" s="196"/>
      <c r="CI167" s="196"/>
      <c r="CJ167" s="196"/>
      <c r="CK167" s="196"/>
      <c r="CL167" s="196"/>
      <c r="FT167" s="27"/>
      <c r="FW167" s="92" t="s">
        <v>37</v>
      </c>
      <c r="FX167" s="26" t="s">
        <v>46</v>
      </c>
    </row>
    <row r="168" spans="1:184" s="92" customFormat="1" ht="13.5" customHeight="1" x14ac:dyDescent="0.25">
      <c r="A168" s="236"/>
      <c r="B168" s="236"/>
      <c r="C168" s="220"/>
      <c r="D168" s="220"/>
      <c r="E168" s="223"/>
      <c r="F168" s="220"/>
      <c r="G168" s="238"/>
      <c r="H168" s="236"/>
      <c r="I168" s="237"/>
      <c r="J168" s="237"/>
      <c r="K168" s="237"/>
      <c r="L168" s="237"/>
      <c r="M168" s="236"/>
      <c r="N168" s="237"/>
      <c r="O168" s="237"/>
      <c r="P168" s="236"/>
      <c r="Q168" s="236"/>
      <c r="R168" s="236"/>
      <c r="S168" s="236"/>
      <c r="T168" s="234"/>
      <c r="U168" s="236"/>
      <c r="V168" s="38">
        <v>3</v>
      </c>
      <c r="W168" s="38" t="s">
        <v>682</v>
      </c>
      <c r="X168" s="157" t="s">
        <v>54</v>
      </c>
      <c r="Y168" s="86" t="s">
        <v>51</v>
      </c>
      <c r="Z168" s="86" t="s">
        <v>57</v>
      </c>
      <c r="AA168" s="86" t="str">
        <f t="shared" si="5"/>
        <v>40%</v>
      </c>
      <c r="AB168" s="133" t="s">
        <v>783</v>
      </c>
      <c r="AC168" s="133" t="s">
        <v>793</v>
      </c>
      <c r="AD168" s="133" t="s">
        <v>784</v>
      </c>
      <c r="AE168" s="133" t="s">
        <v>785</v>
      </c>
      <c r="AF168" s="39">
        <f>IFERROR(IF(AND(X167="Probabilidad",X168="Probabilidad"),(AF167-(+AF167*AA168)),IF(X168="Probabilidad",(Q167-(+Q167*AA168)),IF(X168="Impacto",AF167,""))),"")</f>
        <v>0.12959999999999999</v>
      </c>
      <c r="AG168" s="242"/>
      <c r="AH168" s="242"/>
      <c r="AI168" s="236"/>
      <c r="AJ168" s="85" t="str">
        <f>IFERROR(IF(AND(X167="Impacto",AA168="Impacto"),(AJ167-(+AJ167*AA168)),IF(X168="Impacto",(T167-(+T167*AA168)),IF(X168="Probabilidad",AJ167,""))),"")</f>
        <v>80%</v>
      </c>
      <c r="AK168" s="242"/>
      <c r="AL168" s="242"/>
      <c r="AM168" s="236"/>
      <c r="AN168" s="236"/>
      <c r="AO168" s="236"/>
      <c r="AP168" s="86"/>
      <c r="AQ168" s="86"/>
      <c r="AR168" s="45"/>
      <c r="AS168" s="86"/>
      <c r="AT168" s="86"/>
      <c r="AU168" s="86"/>
      <c r="AV168" s="237"/>
      <c r="AW168" s="237"/>
      <c r="AX168" s="89"/>
      <c r="AY168" s="89"/>
      <c r="BA168" s="198"/>
      <c r="BB168" s="198"/>
      <c r="BC168" s="198"/>
      <c r="BD168" s="196"/>
      <c r="BE168" s="196"/>
      <c r="BF168" s="196"/>
      <c r="BG168" s="196"/>
      <c r="BH168" s="196"/>
      <c r="BI168" s="196"/>
      <c r="BJ168" s="196"/>
      <c r="BK168" s="196"/>
      <c r="BL168" s="196"/>
      <c r="BM168" s="196"/>
      <c r="BN168" s="196"/>
      <c r="BO168" s="196"/>
      <c r="BP168" s="196"/>
      <c r="BQ168" s="196"/>
      <c r="BR168" s="196"/>
      <c r="BS168" s="196"/>
      <c r="BT168" s="196"/>
      <c r="BU168" s="196"/>
      <c r="BV168" s="196"/>
      <c r="BW168" s="196"/>
      <c r="BX168" s="196"/>
      <c r="BY168" s="196"/>
      <c r="BZ168" s="196"/>
      <c r="CA168" s="196"/>
      <c r="CB168" s="196"/>
      <c r="CC168" s="196"/>
      <c r="CD168" s="196"/>
      <c r="CE168" s="196"/>
      <c r="CF168" s="196"/>
      <c r="CG168" s="196"/>
      <c r="CH168" s="196"/>
      <c r="CI168" s="196"/>
      <c r="CJ168" s="196"/>
      <c r="CK168" s="196"/>
      <c r="CL168" s="196"/>
      <c r="FT168" s="27"/>
      <c r="FX168" s="26" t="s">
        <v>47</v>
      </c>
    </row>
    <row r="169" spans="1:184" s="92" customFormat="1" ht="13.5" customHeight="1" x14ac:dyDescent="0.25">
      <c r="A169" s="236"/>
      <c r="B169" s="236"/>
      <c r="C169" s="220"/>
      <c r="D169" s="220"/>
      <c r="E169" s="223"/>
      <c r="F169" s="220"/>
      <c r="G169" s="238"/>
      <c r="H169" s="236"/>
      <c r="I169" s="237"/>
      <c r="J169" s="237"/>
      <c r="K169" s="237"/>
      <c r="L169" s="237"/>
      <c r="M169" s="236"/>
      <c r="N169" s="237"/>
      <c r="O169" s="237"/>
      <c r="P169" s="236"/>
      <c r="Q169" s="236"/>
      <c r="R169" s="236"/>
      <c r="S169" s="236"/>
      <c r="T169" s="234"/>
      <c r="U169" s="236"/>
      <c r="V169" s="38">
        <v>4</v>
      </c>
      <c r="W169" s="65" t="s">
        <v>641</v>
      </c>
      <c r="X169" s="157" t="s">
        <v>54</v>
      </c>
      <c r="Y169" s="86" t="s">
        <v>51</v>
      </c>
      <c r="Z169" s="86" t="s">
        <v>57</v>
      </c>
      <c r="AA169" s="86" t="str">
        <f t="shared" si="5"/>
        <v>40%</v>
      </c>
      <c r="AB169" s="133" t="s">
        <v>788</v>
      </c>
      <c r="AC169" s="133" t="s">
        <v>791</v>
      </c>
      <c r="AD169" s="133" t="s">
        <v>784</v>
      </c>
      <c r="AE169" s="133" t="s">
        <v>785</v>
      </c>
      <c r="AF169" s="39">
        <f>IFERROR(IF(AND(X168="Probabilidad",X169="Probabilidad"),(AF168-(+AF168*AA169)),IF(X169="Probabilidad",(Q168-(+Q168*AA169)),IF(X169="Impacto",AF168,""))),"")</f>
        <v>7.7759999999999996E-2</v>
      </c>
      <c r="AG169" s="242"/>
      <c r="AH169" s="242"/>
      <c r="AI169" s="236"/>
      <c r="AJ169" s="85" t="str">
        <f>IFERROR(IF(AND(X168="Impacto",AA169="Impacto"),(AJ168-(+AJ168*AA169)),IF(X169="Impacto",(T168-(+T168*AA169)),IF(X169="Probabilidad",AJ168,""))),"")</f>
        <v>80%</v>
      </c>
      <c r="AK169" s="242"/>
      <c r="AL169" s="242"/>
      <c r="AM169" s="236"/>
      <c r="AN169" s="236"/>
      <c r="AO169" s="236"/>
      <c r="AP169" s="86"/>
      <c r="AQ169" s="86"/>
      <c r="AR169" s="45"/>
      <c r="AS169" s="86"/>
      <c r="AT169" s="86"/>
      <c r="AU169" s="86"/>
      <c r="AV169" s="237"/>
      <c r="AW169" s="237"/>
      <c r="AX169" s="89"/>
      <c r="AY169" s="89"/>
      <c r="BA169" s="198"/>
      <c r="BB169" s="198"/>
      <c r="BC169" s="198"/>
      <c r="BD169" s="196"/>
      <c r="BE169" s="196"/>
      <c r="BF169" s="196"/>
      <c r="BG169" s="196"/>
      <c r="BH169" s="196"/>
      <c r="BI169" s="196"/>
      <c r="BJ169" s="196"/>
      <c r="BK169" s="196"/>
      <c r="BL169" s="196"/>
      <c r="BM169" s="196"/>
      <c r="BN169" s="196"/>
      <c r="BO169" s="196"/>
      <c r="BP169" s="196"/>
      <c r="BQ169" s="196"/>
      <c r="BR169" s="196"/>
      <c r="BS169" s="196"/>
      <c r="BT169" s="196"/>
      <c r="BU169" s="196"/>
      <c r="BV169" s="196"/>
      <c r="BW169" s="196"/>
      <c r="BX169" s="196"/>
      <c r="BY169" s="196"/>
      <c r="BZ169" s="196"/>
      <c r="CA169" s="196"/>
      <c r="CB169" s="196"/>
      <c r="CC169" s="196"/>
      <c r="CD169" s="196"/>
      <c r="CE169" s="196"/>
      <c r="CF169" s="196"/>
      <c r="CG169" s="196"/>
      <c r="CH169" s="196"/>
      <c r="CI169" s="196"/>
      <c r="CJ169" s="196"/>
      <c r="CK169" s="196"/>
      <c r="CL169" s="196"/>
      <c r="FT169" s="27"/>
      <c r="FX169" s="26" t="s">
        <v>48</v>
      </c>
    </row>
    <row r="170" spans="1:184" s="92" customFormat="1" ht="13.5" customHeight="1" x14ac:dyDescent="0.25">
      <c r="A170" s="236"/>
      <c r="B170" s="236"/>
      <c r="C170" s="220"/>
      <c r="D170" s="220"/>
      <c r="E170" s="223"/>
      <c r="F170" s="220"/>
      <c r="G170" s="238"/>
      <c r="H170" s="236"/>
      <c r="I170" s="237"/>
      <c r="J170" s="237"/>
      <c r="K170" s="237"/>
      <c r="L170" s="237"/>
      <c r="M170" s="236"/>
      <c r="N170" s="237"/>
      <c r="O170" s="237"/>
      <c r="P170" s="236"/>
      <c r="Q170" s="236"/>
      <c r="R170" s="236"/>
      <c r="S170" s="236"/>
      <c r="T170" s="234"/>
      <c r="U170" s="236"/>
      <c r="V170" s="38"/>
      <c r="W170" s="38"/>
      <c r="X170" s="157"/>
      <c r="Y170" s="86"/>
      <c r="Z170" s="86"/>
      <c r="AA170" s="86" t="str">
        <f t="shared" si="5"/>
        <v/>
      </c>
      <c r="AB170" s="133"/>
      <c r="AC170" s="133"/>
      <c r="AD170" s="133"/>
      <c r="AE170" s="133"/>
      <c r="AF170" s="39" t="str">
        <f>IFERROR(IF(AND(X169="Probabilidad",X170="Probabilidad"),(AF169-(+AF169*AA170)),IF(X170="Probabilidad",(Q169-(+Q169*AA170)),IF(X170="Impacto",AF169,""))),"")</f>
        <v/>
      </c>
      <c r="AG170" s="242"/>
      <c r="AH170" s="242"/>
      <c r="AI170" s="236"/>
      <c r="AJ170" s="85" t="str">
        <f>IFERROR(IF(AND(X169="Impacto",AA170="Impacto"),(AJ169-(+AJ169*AA170)),IF(X170="Impacto",(T169-(+T169*AA170)),IF(X170="Probabilidad",AJ169,""))),"")</f>
        <v/>
      </c>
      <c r="AK170" s="242"/>
      <c r="AL170" s="242"/>
      <c r="AM170" s="236"/>
      <c r="AN170" s="236"/>
      <c r="AO170" s="236"/>
      <c r="AP170" s="86"/>
      <c r="AQ170" s="86"/>
      <c r="AR170" s="45"/>
      <c r="AS170" s="86"/>
      <c r="AT170" s="86"/>
      <c r="AU170" s="86"/>
      <c r="AV170" s="237"/>
      <c r="AW170" s="237"/>
      <c r="AX170" s="89"/>
      <c r="AY170" s="89"/>
      <c r="BA170" s="198"/>
      <c r="BB170" s="198"/>
      <c r="BC170" s="198"/>
      <c r="BD170" s="196"/>
      <c r="BE170" s="196"/>
      <c r="BF170" s="196"/>
      <c r="BG170" s="196"/>
      <c r="BH170" s="196"/>
      <c r="BI170" s="196"/>
      <c r="BJ170" s="196"/>
      <c r="BK170" s="196"/>
      <c r="BL170" s="196"/>
      <c r="BM170" s="196"/>
      <c r="BN170" s="196"/>
      <c r="BO170" s="196"/>
      <c r="BP170" s="196"/>
      <c r="BQ170" s="196"/>
      <c r="BR170" s="196"/>
      <c r="BS170" s="196"/>
      <c r="BT170" s="196"/>
      <c r="BU170" s="196"/>
      <c r="BV170" s="196"/>
      <c r="BW170" s="196"/>
      <c r="BX170" s="196"/>
      <c r="BY170" s="196"/>
      <c r="BZ170" s="196"/>
      <c r="CA170" s="196"/>
      <c r="CB170" s="196"/>
      <c r="CC170" s="196"/>
      <c r="CD170" s="196"/>
      <c r="CE170" s="196"/>
      <c r="CF170" s="196"/>
      <c r="CG170" s="196"/>
      <c r="CH170" s="196"/>
      <c r="CI170" s="196"/>
      <c r="CJ170" s="196"/>
      <c r="CK170" s="196"/>
      <c r="CL170" s="196"/>
      <c r="FT170" s="27"/>
      <c r="FX170" s="26" t="s">
        <v>49</v>
      </c>
    </row>
    <row r="171" spans="1:184" s="92" customFormat="1" ht="13.5" customHeight="1" x14ac:dyDescent="0.25">
      <c r="A171" s="236"/>
      <c r="B171" s="236"/>
      <c r="C171" s="221"/>
      <c r="D171" s="221"/>
      <c r="E171" s="224"/>
      <c r="F171" s="221"/>
      <c r="G171" s="238"/>
      <c r="H171" s="236"/>
      <c r="I171" s="237"/>
      <c r="J171" s="237"/>
      <c r="K171" s="237"/>
      <c r="L171" s="237"/>
      <c r="M171" s="236"/>
      <c r="N171" s="237"/>
      <c r="O171" s="237"/>
      <c r="P171" s="236"/>
      <c r="Q171" s="236"/>
      <c r="R171" s="236"/>
      <c r="S171" s="236"/>
      <c r="T171" s="234"/>
      <c r="U171" s="236"/>
      <c r="V171" s="38"/>
      <c r="W171" s="38"/>
      <c r="X171" s="157"/>
      <c r="Y171" s="86"/>
      <c r="Z171" s="86"/>
      <c r="AA171" s="86" t="str">
        <f t="shared" si="5"/>
        <v/>
      </c>
      <c r="AB171" s="133"/>
      <c r="AC171" s="133"/>
      <c r="AD171" s="133"/>
      <c r="AE171" s="133"/>
      <c r="AF171" s="39" t="str">
        <f>IFERROR(IF(AND(X170="Probabilidad",X171="Probabilidad"),(AF170-(+AF170*AA171)),IF(X171="Probabilidad",(Q170-(+Q170*AA171)),IF(X171="Impacto",AF170,""))),"")</f>
        <v/>
      </c>
      <c r="AG171" s="242"/>
      <c r="AH171" s="242"/>
      <c r="AI171" s="236"/>
      <c r="AJ171" s="85" t="str">
        <f>IFERROR(IF(AND(X170="Impacto",AA171="Impacto"),(AJ170-(+AJ170*AA171)),IF(X171="Impacto",(T170-(+T170*AA171)),IF(X171="Probabilidad",AJ170,""))),"")</f>
        <v/>
      </c>
      <c r="AK171" s="242"/>
      <c r="AL171" s="242"/>
      <c r="AM171" s="236"/>
      <c r="AN171" s="236"/>
      <c r="AO171" s="236"/>
      <c r="AP171" s="86"/>
      <c r="AQ171" s="86"/>
      <c r="AR171" s="45"/>
      <c r="AS171" s="86"/>
      <c r="AT171" s="86"/>
      <c r="AU171" s="86"/>
      <c r="AV171" s="237"/>
      <c r="AW171" s="237"/>
      <c r="AX171" s="90"/>
      <c r="AY171" s="90"/>
      <c r="BA171" s="198"/>
      <c r="BB171" s="198"/>
      <c r="BC171" s="198"/>
      <c r="BD171" s="196"/>
      <c r="BE171" s="196"/>
      <c r="BF171" s="196"/>
      <c r="BG171" s="196"/>
      <c r="BH171" s="196"/>
      <c r="BI171" s="196"/>
      <c r="BJ171" s="196"/>
      <c r="BK171" s="196"/>
      <c r="BL171" s="196"/>
      <c r="BM171" s="196"/>
      <c r="BN171" s="196"/>
      <c r="BO171" s="196"/>
      <c r="BP171" s="196"/>
      <c r="BQ171" s="196"/>
      <c r="BR171" s="196"/>
      <c r="BS171" s="196"/>
      <c r="BT171" s="196"/>
      <c r="BU171" s="196"/>
      <c r="BV171" s="196"/>
      <c r="BW171" s="196"/>
      <c r="BX171" s="196"/>
      <c r="BY171" s="196"/>
      <c r="BZ171" s="196"/>
      <c r="CA171" s="196"/>
      <c r="CB171" s="196"/>
      <c r="CC171" s="196"/>
      <c r="CD171" s="196"/>
      <c r="CE171" s="196"/>
      <c r="CF171" s="196"/>
      <c r="CG171" s="196"/>
      <c r="CH171" s="196"/>
      <c r="CI171" s="196"/>
      <c r="CJ171" s="196"/>
      <c r="CK171" s="196"/>
      <c r="CL171" s="196"/>
      <c r="FT171" s="27"/>
      <c r="FX171" s="26" t="s">
        <v>50</v>
      </c>
    </row>
    <row r="172" spans="1:184" s="164" customFormat="1" ht="14.4" customHeight="1" x14ac:dyDescent="0.25">
      <c r="A172" s="270">
        <v>27</v>
      </c>
      <c r="B172" s="270" t="s">
        <v>623</v>
      </c>
      <c r="C172" s="219" t="s">
        <v>804</v>
      </c>
      <c r="D172" s="219" t="s">
        <v>821</v>
      </c>
      <c r="E172" s="222" t="str">
        <f>IFERROR(VLOOKUP(C172,Tabla4[#All],2,0),"")</f>
        <v>Eventos relacionados con las conductas o comportamientos de los empleados que afectan la Integridad Pública</v>
      </c>
      <c r="F172" s="219" t="s">
        <v>806</v>
      </c>
      <c r="G172" s="238" t="s">
        <v>891</v>
      </c>
      <c r="H172" s="236" t="s">
        <v>72</v>
      </c>
      <c r="I172" s="236" t="s">
        <v>200</v>
      </c>
      <c r="J172" s="270" t="s">
        <v>546</v>
      </c>
      <c r="K172" s="322" t="s">
        <v>543</v>
      </c>
      <c r="L172" s="342" t="s">
        <v>604</v>
      </c>
      <c r="M172" s="236" t="s">
        <v>32</v>
      </c>
      <c r="N172" s="237" t="s">
        <v>274</v>
      </c>
      <c r="O172" s="274">
        <v>365</v>
      </c>
      <c r="P172" s="270" t="str">
        <f>IF(O172="","",IF(O172&lt;=2,"Muy Baja",IF(O172&lt;=24,"Baja",IF(O172&lt;=500,"Media",IF(O172&lt;=5000,"Alta","Muy Alta")))))</f>
        <v>Media</v>
      </c>
      <c r="Q172" s="269">
        <f>IF(O172="","",IF(O172&lt;=2,20%,IF(O172&lt;=24,40%,IF(O172&lt;=500,60%,IF(O172&lt;=5000,80%,100%)))))</f>
        <v>0.6</v>
      </c>
      <c r="R172" s="270" t="s">
        <v>105</v>
      </c>
      <c r="S172" s="270" t="s">
        <v>167</v>
      </c>
      <c r="T172" s="273">
        <v>1</v>
      </c>
      <c r="U172" s="270" t="str">
        <f>IF(OR(Q172="",T172=""),"",IF(Q172=100%,IF(T172=100%,"Extremo","Alto"),IF(Q172=80%,IF(T172=100%,"Extremo",IF(T172&gt;=60%,"Alto","Moderado")),IF(Q172=60%,IF(T172=100%,"Extremo",IF(T172&gt;=80%,"Alto","Moderado")),IF(Q172=40%,IF(T172=100%,"Extremo",IF(T172&gt;=80%,"Alto",IF(T172&gt;=40%,"Moderado","Bajo"))),IF(T172=100%,"Extremo",IF(T172=80%,"Alto",IF(T172=60%,"Moderado","Bajo"))))))))</f>
        <v>Extremo</v>
      </c>
      <c r="V172" s="165">
        <v>1</v>
      </c>
      <c r="W172" s="180" t="s">
        <v>544</v>
      </c>
      <c r="X172" s="166"/>
      <c r="Y172" s="167" t="s">
        <v>51</v>
      </c>
      <c r="Z172" s="167" t="s">
        <v>57</v>
      </c>
      <c r="AA172" s="168">
        <f>IF(OR(Y172="",Z172=""),"",IF(AND(Y172="Preventivo",Z172="Automático"),50%,IF(AND(Y172="Preventivo",Z172="Manual"),40%,IF(AND(Y172="Detectivo",Z172="Automático"),40%,IF(AND(Y172="Detectivo",Z172="Manual"),30%,IF(AND(Y172="Correctivo",Z172="Automático"),35%,IF(AND(Y172="Correctivo",Z172="Manual"),25%,"")))))))</f>
        <v>0.4</v>
      </c>
      <c r="AB172" s="169" t="s">
        <v>783</v>
      </c>
      <c r="AC172" s="169" t="s">
        <v>791</v>
      </c>
      <c r="AD172" s="169" t="s">
        <v>784</v>
      </c>
      <c r="AE172" s="169" t="s">
        <v>785</v>
      </c>
      <c r="AF172" s="328">
        <f>IF(Q172="","",Q172*(IF(AND(X172="Probabilidad",OR(Y172="Preventivo",Y172="Detectivo"),ISNUMBER(AA172)),1-AA172,1)*IF(AND(X173="Probabilidad",OR(Y173="Preventivo",Y173="Detectivo"),ISNUMBER(AA173)),1-AA173,1)))</f>
        <v>0.6</v>
      </c>
      <c r="AG172" s="241">
        <f>IF(AF172="","",IF(AF172&lt;=20%,20%,IF(AF172&lt;=40%,40%,IF(AF172&lt;=60%,60%,IF(AF172&lt;=80%,80%,100%)))))</f>
        <v>0.6</v>
      </c>
      <c r="AH172" s="174"/>
      <c r="AI172" s="270" t="s">
        <v>171</v>
      </c>
      <c r="AJ172" s="328">
        <f>IF(T172="","",T172*(IF(AND(X172="Impacto",Y172="Correctivo",ISNUMBER(AA172)),1-AA172,1)*IF(AND(X173="Impacto",Y173="Correctivo",ISNUMBER(AA173)),1-AA173,1)))</f>
        <v>1</v>
      </c>
      <c r="AK172" s="241">
        <f>IF(AJ172="","",IF(AJ172&lt;=20%,20%,IF(AJ172&lt;=40%,40%,IF(AJ172&lt;=60%,60%,IF(AJ172&lt;=80%,80%,100%)))))</f>
        <v>1</v>
      </c>
      <c r="AL172" s="174"/>
      <c r="AM172" s="270" t="s">
        <v>167</v>
      </c>
      <c r="AN172" s="270" t="str">
        <f>IF(OR(AG172="",AK172=""),"",IF(AG172=100%,IF(AK172=100%,"Extremo","Alto"),IF(AG172=80%,IF(AK172=100%,"Extremo",IF(AK172&gt;=60%,"Alto","Moderado")),IF(AG172=60%,IF(AK172=100%,"Extremo",IF(AK172&gt;=80%,"Alto","Moderado")),IF(AG172=40%,IF(AK172=100%,"Extremo",IF(AK172&gt;=80%,"Alto",IF(AK172&gt;=40%,"Moderado","Bajo"))),IF(AK172=100%,"Extremo",IF(AK172=80%,"Alto",IF(AK172=60%,"Moderado","Bajo"))))))))</f>
        <v>Extremo</v>
      </c>
      <c r="AO172" s="270" t="s">
        <v>67</v>
      </c>
      <c r="AP172" s="274"/>
      <c r="AQ172" s="274"/>
      <c r="AR172" s="340"/>
      <c r="AS172" s="340"/>
      <c r="AT172" s="341"/>
      <c r="AU172" s="274"/>
      <c r="AV172" s="274"/>
      <c r="AW172" s="274" t="s">
        <v>159</v>
      </c>
      <c r="AZ172" s="192"/>
      <c r="BA172" s="184"/>
      <c r="BB172" s="184"/>
      <c r="BC172" s="184"/>
      <c r="BD172" s="184"/>
      <c r="BE172" s="184"/>
      <c r="BF172" s="184"/>
      <c r="BG172" s="184"/>
      <c r="BH172" s="184"/>
      <c r="BI172" s="184"/>
      <c r="BJ172" s="184"/>
      <c r="BK172" s="184"/>
      <c r="BL172" s="184"/>
      <c r="BM172" s="184"/>
      <c r="BN172" s="184"/>
      <c r="BO172" s="184"/>
      <c r="BP172" s="184"/>
      <c r="BQ172" s="184"/>
      <c r="BR172" s="184"/>
      <c r="BS172" s="184"/>
      <c r="BT172" s="184"/>
      <c r="BU172" s="184"/>
      <c r="BV172" s="184"/>
      <c r="BW172" s="184"/>
      <c r="BX172" s="184"/>
      <c r="BY172" s="184"/>
      <c r="BZ172" s="184"/>
      <c r="CA172" s="184"/>
      <c r="CB172" s="184"/>
      <c r="CC172" s="184"/>
      <c r="CD172" s="184"/>
      <c r="CE172" s="184"/>
      <c r="CF172" s="184"/>
      <c r="CG172" s="184"/>
      <c r="CH172" s="184"/>
      <c r="CI172" s="184"/>
      <c r="CJ172" s="184"/>
      <c r="CK172" s="184"/>
      <c r="CL172" s="184"/>
      <c r="CM172" s="193"/>
    </row>
    <row r="173" spans="1:184" s="164" customFormat="1" ht="14.4" customHeight="1" x14ac:dyDescent="0.25">
      <c r="A173" s="270"/>
      <c r="B173" s="270"/>
      <c r="C173" s="220"/>
      <c r="D173" s="220"/>
      <c r="E173" s="223"/>
      <c r="F173" s="220"/>
      <c r="G173" s="238"/>
      <c r="H173" s="236"/>
      <c r="I173" s="236"/>
      <c r="J173" s="270"/>
      <c r="K173" s="322"/>
      <c r="L173" s="342"/>
      <c r="M173" s="236"/>
      <c r="N173" s="237"/>
      <c r="O173" s="274"/>
      <c r="P173" s="270"/>
      <c r="Q173" s="270"/>
      <c r="R173" s="270"/>
      <c r="S173" s="270"/>
      <c r="T173" s="270"/>
      <c r="U173" s="270"/>
      <c r="V173" s="272">
        <v>2</v>
      </c>
      <c r="W173" s="343" t="s">
        <v>545</v>
      </c>
      <c r="X173" s="330"/>
      <c r="Y173" s="270" t="s">
        <v>52</v>
      </c>
      <c r="Z173" s="270" t="s">
        <v>57</v>
      </c>
      <c r="AA173" s="168">
        <f>IF(OR(Y173="",Z173=""),"",IF(AND(Y173="Preventivo",Z173="Automático"),50%,IF(AND(Y173="Preventivo",Z173="Manual"),40%,IF(AND(Y173="Detectivo",Z173="Automático"),40%,IF(AND(Y173="Detectivo",Z173="Manual"),30%,IF(AND(Y173="Correctivo",Z173="Automático"),35%,IF(AND(Y173="Correctivo",Z173="Manual"),25%,"")))))))</f>
        <v>0.3</v>
      </c>
      <c r="AB173" s="246" t="s">
        <v>783</v>
      </c>
      <c r="AC173" s="246" t="s">
        <v>791</v>
      </c>
      <c r="AD173" s="246" t="s">
        <v>784</v>
      </c>
      <c r="AE173" s="246" t="s">
        <v>785</v>
      </c>
      <c r="AF173" s="328"/>
      <c r="AG173" s="241"/>
      <c r="AH173" s="174"/>
      <c r="AI173" s="270"/>
      <c r="AJ173" s="328"/>
      <c r="AK173" s="241"/>
      <c r="AL173" s="174"/>
      <c r="AM173" s="270"/>
      <c r="AN173" s="270"/>
      <c r="AO173" s="270"/>
      <c r="AP173" s="274"/>
      <c r="AQ173" s="274"/>
      <c r="AR173" s="274"/>
      <c r="AS173" s="274"/>
      <c r="AT173" s="274"/>
      <c r="AU173" s="274"/>
      <c r="AV173" s="274"/>
      <c r="AW173" s="274"/>
      <c r="AZ173" s="192"/>
      <c r="BA173" s="184"/>
      <c r="BB173" s="184"/>
      <c r="BC173" s="184"/>
      <c r="BD173" s="184"/>
      <c r="BE173" s="184"/>
      <c r="BF173" s="184"/>
      <c r="BG173" s="184"/>
      <c r="BH173" s="184"/>
      <c r="BI173" s="184"/>
      <c r="BJ173" s="184"/>
      <c r="BK173" s="184"/>
      <c r="BL173" s="184"/>
      <c r="BM173" s="184"/>
      <c r="BN173" s="184"/>
      <c r="BO173" s="184"/>
      <c r="BP173" s="184"/>
      <c r="BQ173" s="184"/>
      <c r="BR173" s="184"/>
      <c r="BS173" s="184"/>
      <c r="BT173" s="184"/>
      <c r="BU173" s="184"/>
      <c r="BV173" s="184"/>
      <c r="BW173" s="184"/>
      <c r="BX173" s="184"/>
      <c r="BY173" s="184"/>
      <c r="BZ173" s="184"/>
      <c r="CA173" s="184"/>
      <c r="CB173" s="184"/>
      <c r="CC173" s="184"/>
      <c r="CD173" s="184"/>
      <c r="CE173" s="184"/>
      <c r="CF173" s="184"/>
      <c r="CG173" s="184"/>
      <c r="CH173" s="184"/>
      <c r="CI173" s="184"/>
      <c r="CJ173" s="184"/>
      <c r="CK173" s="184"/>
      <c r="CL173" s="184"/>
      <c r="CM173" s="193"/>
    </row>
    <row r="174" spans="1:184" s="164" customFormat="1" ht="14.4" customHeight="1" x14ac:dyDescent="0.25">
      <c r="A174" s="270"/>
      <c r="B174" s="270"/>
      <c r="C174" s="220"/>
      <c r="D174" s="220"/>
      <c r="E174" s="223"/>
      <c r="F174" s="220"/>
      <c r="G174" s="238"/>
      <c r="H174" s="236"/>
      <c r="I174" s="236"/>
      <c r="J174" s="270"/>
      <c r="K174" s="322"/>
      <c r="L174" s="342"/>
      <c r="M174" s="236"/>
      <c r="N174" s="237"/>
      <c r="O174" s="274"/>
      <c r="P174" s="270"/>
      <c r="Q174" s="270"/>
      <c r="R174" s="270"/>
      <c r="S174" s="270"/>
      <c r="T174" s="270"/>
      <c r="U174" s="270"/>
      <c r="V174" s="270"/>
      <c r="W174" s="343"/>
      <c r="X174" s="330"/>
      <c r="Y174" s="330"/>
      <c r="Z174" s="330"/>
      <c r="AA174" s="168"/>
      <c r="AB174" s="246"/>
      <c r="AC174" s="246"/>
      <c r="AD174" s="246"/>
      <c r="AE174" s="246"/>
      <c r="AF174" s="246"/>
      <c r="AG174" s="241"/>
      <c r="AH174" s="174"/>
      <c r="AI174" s="270"/>
      <c r="AJ174" s="328"/>
      <c r="AK174" s="241"/>
      <c r="AL174" s="174"/>
      <c r="AM174" s="270"/>
      <c r="AN174" s="270"/>
      <c r="AO174" s="270"/>
      <c r="AP174" s="274"/>
      <c r="AQ174" s="274"/>
      <c r="AR174" s="274"/>
      <c r="AS174" s="274"/>
      <c r="AT174" s="274"/>
      <c r="AU174" s="274"/>
      <c r="AV174" s="274"/>
      <c r="AW174" s="274"/>
      <c r="AZ174" s="192"/>
      <c r="BA174" s="184"/>
      <c r="BB174" s="184"/>
      <c r="BC174" s="184"/>
      <c r="BD174" s="184"/>
      <c r="BE174" s="184"/>
      <c r="BF174" s="184"/>
      <c r="BG174" s="184"/>
      <c r="BH174" s="184"/>
      <c r="BI174" s="184"/>
      <c r="BJ174" s="184"/>
      <c r="BK174" s="184"/>
      <c r="BL174" s="184"/>
      <c r="BM174" s="184"/>
      <c r="BN174" s="184"/>
      <c r="BO174" s="184"/>
      <c r="BP174" s="184"/>
      <c r="BQ174" s="184"/>
      <c r="BR174" s="184"/>
      <c r="BS174" s="184"/>
      <c r="BT174" s="184"/>
      <c r="BU174" s="184"/>
      <c r="BV174" s="184"/>
      <c r="BW174" s="184"/>
      <c r="BX174" s="184"/>
      <c r="BY174" s="184"/>
      <c r="BZ174" s="184"/>
      <c r="CA174" s="184"/>
      <c r="CB174" s="184"/>
      <c r="CC174" s="184"/>
      <c r="CD174" s="184"/>
      <c r="CE174" s="184"/>
      <c r="CF174" s="184"/>
      <c r="CG174" s="184"/>
      <c r="CH174" s="184"/>
      <c r="CI174" s="184"/>
      <c r="CJ174" s="184"/>
      <c r="CK174" s="184"/>
      <c r="CL174" s="184"/>
      <c r="CM174" s="193"/>
    </row>
    <row r="175" spans="1:184" s="164" customFormat="1" ht="14.4" customHeight="1" x14ac:dyDescent="0.25">
      <c r="A175" s="270"/>
      <c r="B175" s="270"/>
      <c r="C175" s="220"/>
      <c r="D175" s="220"/>
      <c r="E175" s="223"/>
      <c r="F175" s="220"/>
      <c r="G175" s="238"/>
      <c r="H175" s="236"/>
      <c r="I175" s="236"/>
      <c r="J175" s="270"/>
      <c r="K175" s="322"/>
      <c r="L175" s="342"/>
      <c r="M175" s="236"/>
      <c r="N175" s="237"/>
      <c r="O175" s="274"/>
      <c r="P175" s="270"/>
      <c r="Q175" s="270"/>
      <c r="R175" s="270"/>
      <c r="S175" s="270"/>
      <c r="T175" s="270"/>
      <c r="U175" s="270"/>
      <c r="V175" s="270"/>
      <c r="W175" s="343"/>
      <c r="X175" s="330"/>
      <c r="Y175" s="330"/>
      <c r="Z175" s="330"/>
      <c r="AA175" s="168"/>
      <c r="AB175" s="246"/>
      <c r="AC175" s="246"/>
      <c r="AD175" s="246"/>
      <c r="AE175" s="246"/>
      <c r="AF175" s="246"/>
      <c r="AG175" s="241"/>
      <c r="AH175" s="174"/>
      <c r="AI175" s="270"/>
      <c r="AJ175" s="328"/>
      <c r="AK175" s="241"/>
      <c r="AL175" s="174"/>
      <c r="AM175" s="270"/>
      <c r="AN175" s="270"/>
      <c r="AO175" s="270"/>
      <c r="AP175" s="274"/>
      <c r="AQ175" s="274"/>
      <c r="AR175" s="274"/>
      <c r="AS175" s="274"/>
      <c r="AT175" s="274"/>
      <c r="AU175" s="274"/>
      <c r="AV175" s="274"/>
      <c r="AW175" s="274"/>
      <c r="AZ175" s="192"/>
      <c r="BA175" s="184"/>
      <c r="BB175" s="184"/>
      <c r="BC175" s="184"/>
      <c r="BD175" s="184"/>
      <c r="BE175" s="184"/>
      <c r="BF175" s="184"/>
      <c r="BG175" s="184"/>
      <c r="BH175" s="184"/>
      <c r="BI175" s="184"/>
      <c r="BJ175" s="184"/>
      <c r="BK175" s="184"/>
      <c r="BL175" s="184"/>
      <c r="BM175" s="184"/>
      <c r="BN175" s="184"/>
      <c r="BO175" s="184"/>
      <c r="BP175" s="184"/>
      <c r="BQ175" s="184"/>
      <c r="BR175" s="184"/>
      <c r="BS175" s="184"/>
      <c r="BT175" s="184"/>
      <c r="BU175" s="184"/>
      <c r="BV175" s="184"/>
      <c r="BW175" s="184"/>
      <c r="BX175" s="184"/>
      <c r="BY175" s="184"/>
      <c r="BZ175" s="184"/>
      <c r="CA175" s="184"/>
      <c r="CB175" s="184"/>
      <c r="CC175" s="184"/>
      <c r="CD175" s="184"/>
      <c r="CE175" s="184"/>
      <c r="CF175" s="184"/>
      <c r="CG175" s="184"/>
      <c r="CH175" s="184"/>
      <c r="CI175" s="184"/>
      <c r="CJ175" s="184"/>
      <c r="CK175" s="184"/>
      <c r="CL175" s="184"/>
      <c r="CM175" s="193"/>
    </row>
    <row r="176" spans="1:184" s="164" customFormat="1" ht="14.4" customHeight="1" x14ac:dyDescent="0.25">
      <c r="A176" s="270"/>
      <c r="B176" s="270"/>
      <c r="C176" s="220"/>
      <c r="D176" s="220"/>
      <c r="E176" s="223"/>
      <c r="F176" s="220"/>
      <c r="G176" s="238"/>
      <c r="H176" s="236"/>
      <c r="I176" s="236"/>
      <c r="J176" s="270"/>
      <c r="K176" s="322"/>
      <c r="L176" s="342"/>
      <c r="M176" s="236"/>
      <c r="N176" s="237"/>
      <c r="O176" s="274"/>
      <c r="P176" s="270"/>
      <c r="Q176" s="270"/>
      <c r="R176" s="270"/>
      <c r="S176" s="270"/>
      <c r="T176" s="270"/>
      <c r="U176" s="270"/>
      <c r="V176" s="270"/>
      <c r="W176" s="343"/>
      <c r="X176" s="330"/>
      <c r="Y176" s="330"/>
      <c r="Z176" s="330"/>
      <c r="AA176" s="168"/>
      <c r="AB176" s="246"/>
      <c r="AC176" s="246"/>
      <c r="AD176" s="246"/>
      <c r="AE176" s="246"/>
      <c r="AF176" s="246"/>
      <c r="AG176" s="241"/>
      <c r="AH176" s="174"/>
      <c r="AI176" s="270"/>
      <c r="AJ176" s="328"/>
      <c r="AK176" s="241"/>
      <c r="AL176" s="174"/>
      <c r="AM176" s="270"/>
      <c r="AN176" s="270"/>
      <c r="AO176" s="270"/>
      <c r="AP176" s="274"/>
      <c r="AQ176" s="274"/>
      <c r="AR176" s="274"/>
      <c r="AS176" s="274"/>
      <c r="AT176" s="274"/>
      <c r="AU176" s="274"/>
      <c r="AV176" s="274"/>
      <c r="AW176" s="274"/>
      <c r="AZ176" s="192"/>
      <c r="BA176" s="184"/>
      <c r="BB176" s="184"/>
      <c r="BC176" s="184"/>
      <c r="BD176" s="184"/>
      <c r="BE176" s="184"/>
      <c r="BF176" s="184"/>
      <c r="BG176" s="184"/>
      <c r="BH176" s="184"/>
      <c r="BI176" s="184"/>
      <c r="BJ176" s="184"/>
      <c r="BK176" s="184"/>
      <c r="BL176" s="184"/>
      <c r="BM176" s="184"/>
      <c r="BN176" s="184"/>
      <c r="BO176" s="184"/>
      <c r="BP176" s="184"/>
      <c r="BQ176" s="184"/>
      <c r="BR176" s="184"/>
      <c r="BS176" s="184"/>
      <c r="BT176" s="184"/>
      <c r="BU176" s="184"/>
      <c r="BV176" s="184"/>
      <c r="BW176" s="184"/>
      <c r="BX176" s="184"/>
      <c r="BY176" s="184"/>
      <c r="BZ176" s="184"/>
      <c r="CA176" s="184"/>
      <c r="CB176" s="184"/>
      <c r="CC176" s="184"/>
      <c r="CD176" s="184"/>
      <c r="CE176" s="184"/>
      <c r="CF176" s="184"/>
      <c r="CG176" s="184"/>
      <c r="CH176" s="184"/>
      <c r="CI176" s="184"/>
      <c r="CJ176" s="184"/>
      <c r="CK176" s="184"/>
      <c r="CL176" s="184"/>
      <c r="CM176" s="193"/>
    </row>
    <row r="177" spans="1:180" s="164" customFormat="1" ht="14.4" customHeight="1" x14ac:dyDescent="0.25">
      <c r="A177" s="270"/>
      <c r="B177" s="270"/>
      <c r="C177" s="221"/>
      <c r="D177" s="221"/>
      <c r="E177" s="224"/>
      <c r="F177" s="221"/>
      <c r="G177" s="238"/>
      <c r="H177" s="236"/>
      <c r="I177" s="236"/>
      <c r="J177" s="270"/>
      <c r="K177" s="322"/>
      <c r="L177" s="342"/>
      <c r="M177" s="236"/>
      <c r="N177" s="237"/>
      <c r="O177" s="274"/>
      <c r="P177" s="270"/>
      <c r="Q177" s="270"/>
      <c r="R177" s="270"/>
      <c r="S177" s="270"/>
      <c r="T177" s="270"/>
      <c r="U177" s="270"/>
      <c r="V177" s="270"/>
      <c r="W177" s="343"/>
      <c r="X177" s="330"/>
      <c r="Y177" s="330"/>
      <c r="Z177" s="330"/>
      <c r="AA177" s="168"/>
      <c r="AB177" s="246"/>
      <c r="AC177" s="246"/>
      <c r="AD177" s="246"/>
      <c r="AE177" s="246"/>
      <c r="AF177" s="246"/>
      <c r="AG177" s="241"/>
      <c r="AH177" s="174"/>
      <c r="AI177" s="270"/>
      <c r="AJ177" s="328"/>
      <c r="AK177" s="241"/>
      <c r="AL177" s="174"/>
      <c r="AM177" s="270"/>
      <c r="AN177" s="270"/>
      <c r="AO177" s="270"/>
      <c r="AP177" s="274"/>
      <c r="AQ177" s="274"/>
      <c r="AR177" s="274"/>
      <c r="AS177" s="274"/>
      <c r="AT177" s="274"/>
      <c r="AU177" s="274"/>
      <c r="AV177" s="274"/>
      <c r="AW177" s="274"/>
      <c r="AZ177" s="192"/>
      <c r="BA177" s="184"/>
      <c r="BB177" s="184"/>
      <c r="BC177" s="184"/>
      <c r="BD177" s="184"/>
      <c r="BE177" s="184"/>
      <c r="BF177" s="184"/>
      <c r="BG177" s="184"/>
      <c r="BH177" s="184"/>
      <c r="BI177" s="184"/>
      <c r="BJ177" s="184"/>
      <c r="BK177" s="184"/>
      <c r="BL177" s="184"/>
      <c r="BM177" s="184"/>
      <c r="BN177" s="184"/>
      <c r="BO177" s="184"/>
      <c r="BP177" s="184"/>
      <c r="BQ177" s="184"/>
      <c r="BR177" s="184"/>
      <c r="BS177" s="184"/>
      <c r="BT177" s="184"/>
      <c r="BU177" s="184"/>
      <c r="BV177" s="184"/>
      <c r="BW177" s="184"/>
      <c r="BX177" s="184"/>
      <c r="BY177" s="184"/>
      <c r="BZ177" s="184"/>
      <c r="CA177" s="184"/>
      <c r="CB177" s="184"/>
      <c r="CC177" s="184"/>
      <c r="CD177" s="184"/>
      <c r="CE177" s="184"/>
      <c r="CF177" s="184"/>
      <c r="CG177" s="184"/>
      <c r="CH177" s="184"/>
      <c r="CI177" s="184"/>
      <c r="CJ177" s="184"/>
      <c r="CK177" s="184"/>
      <c r="CL177" s="184"/>
      <c r="CM177" s="193"/>
    </row>
    <row r="178" spans="1:180" s="92" customFormat="1" ht="13.5" customHeight="1" x14ac:dyDescent="0.3">
      <c r="A178" s="236">
        <v>28</v>
      </c>
      <c r="B178" s="236" t="s">
        <v>284</v>
      </c>
      <c r="C178" s="219" t="s">
        <v>802</v>
      </c>
      <c r="D178" s="219" t="s">
        <v>828</v>
      </c>
      <c r="E178" s="222" t="str">
        <f>IFERROR(VLOOKUP(C178,Tabla4[#All],2,0),"")</f>
        <v>Eventos relacionados con la infraestructura tecnológica de la entidad.</v>
      </c>
      <c r="F178" s="219" t="s">
        <v>805</v>
      </c>
      <c r="G178" s="238" t="s">
        <v>162</v>
      </c>
      <c r="H178" s="236" t="s">
        <v>71</v>
      </c>
      <c r="I178" s="236" t="s">
        <v>285</v>
      </c>
      <c r="J178" s="236" t="s">
        <v>286</v>
      </c>
      <c r="K178" s="236" t="s">
        <v>287</v>
      </c>
      <c r="L178" s="236" t="s">
        <v>264</v>
      </c>
      <c r="M178" s="236" t="s">
        <v>162</v>
      </c>
      <c r="N178" s="236" t="s">
        <v>288</v>
      </c>
      <c r="O178" s="237">
        <v>365</v>
      </c>
      <c r="P178" s="236" t="str">
        <f>IF(AND(O178&lt;=2),"Muy Baja",IF(AND(O178&gt;=3,O178&lt;=23),"Baja",IF(AND(O178&gt;=24,O178&lt;=499),"Media",IF(AND(O178&gt;=500,O178&lt;=4999),"Alta",IF(AND(O178&gt;=5000),"Muy Alta",FALSE)))))</f>
        <v>Media</v>
      </c>
      <c r="Q178" s="236" t="str">
        <f>IF(AND(O178&lt;=2),"20%",IF(AND(O178&gt;=3,O178&lt;=23),"40%",IF(AND(O178&gt;=24,O178&lt;=499),"60%",IF(AND(O178&gt;=500,O178&lt;=4999),"80%",IF(AND(O178&gt;=5000),"100%",FALSE)))))</f>
        <v>60%</v>
      </c>
      <c r="R178" s="236" t="s">
        <v>47</v>
      </c>
      <c r="S178" s="236" t="str">
        <f>IF(AND(R178=$GB$4),"Leve",IF(AND(R178=$GB$5),"Menor",IF(AND(R178=$GB$6),"Moderado",IF(AND(R178=$GB$7),"mayor",IF(AND(R178=$GB$8),"Catastrófico",IF(AND(R178=$GB$10),"Leve",IF(AND(R178=$GB$11),"Menor",IF(AND(R178=$GB$12),"Moderado",IF(AND(R178=$GB$13),"Mayor",IF(AND(R178=$GB$14),"Catastrófico",FALSE))))))))))</f>
        <v>Menor</v>
      </c>
      <c r="T178" s="234" t="str">
        <f>IF(AND(S178="Leve"),"20%",IF(AND(S178="Menor"),"40%",IF(AND(S178="Moderado"),"60%",IF(AND(S178="Mayor"),"80%",IF(AND(S178="Catastrófico"),"100%","")))))</f>
        <v>40%</v>
      </c>
      <c r="U178" s="236" t="str">
        <f>IF(AND(Q178&lt;="40%",T178="20%"),"Bajo",IF(AND(Q178="60%",T178="20%"),"Moderado",IF(AND(Q178="80%",T178="20%"),"Moderado",IF(AND(Q178="100%",T178="20%"),"Alto",IF(AND(Q178="20%",T178="40%"),"Bajo",IF(AND(Q178="40%",T178="40%"),"Moderado",IF(AND(Q178="60%",T178="40%"),"Moderado",IF(AND(Q178="80%",T178="40%"),"Moderado",IF(AND(Q178="100%",T178="40%"),"Alto",IF(AND(Q178="20%",T178="60%"),"Moderado",IF(AND(Q178="40%",T178="60%"),"Moderado",IF(AND(Q178="60%",T178="60%"),"Moderado",IF(AND(Q178="80%",T178="60%"),"Alto",IF(AND(Q178="100%",T178="60%"),"Alto",IF(AND(Q178="20%",T178="80%"),"Alto",IF(AND(Q178="40%",T178="80%"),"Alto",IF(AND(Q178="60%",T178="80%"),"Alto",IF(AND(Q178="80%",T178="80%"),"Alto",IF(AND(Q178="100%",T178="80%"),"Alto",IF(AND(Q178="20%",T178="100%"),"Extremo",IF(AND(Q178="40%",T178="100%"),"Extremo",IF(AND(Q178="60%",T178="100%"),"Extremo",IF(AND(Q178="80%",T178="100%"),"Moderado",IF(AND(Q178="100%",T178="100%"),"Extremo",""""))))))))))))))))))))))))</f>
        <v>Moderado</v>
      </c>
      <c r="V178" s="38">
        <v>1</v>
      </c>
      <c r="W178" s="117" t="s">
        <v>777</v>
      </c>
      <c r="X178" s="157" t="s">
        <v>54</v>
      </c>
      <c r="Y178" s="86" t="s">
        <v>51</v>
      </c>
      <c r="Z178" s="86" t="s">
        <v>57</v>
      </c>
      <c r="AA178" s="86" t="str">
        <f>IF(AND(Y178=$GD$2,Z178=$GE$2),"50%",IF(AND(Y178=$GD$2,Z178=$GE$3),"40%",IF(AND(Y178=$GD$3,Z178=$GE$2),"40%",IF(AND(Y178=$GD$3,Z178=$GE$3),"30%",IF(AND(Y178=$GD$4,Z178=$GE$2),"35%",IF(AND(Y178=$GD$4,Z178=$GE$3),"25%",""))))))</f>
        <v>40%</v>
      </c>
      <c r="AB178" s="133" t="s">
        <v>786</v>
      </c>
      <c r="AC178" s="133" t="s">
        <v>792</v>
      </c>
      <c r="AD178" s="133" t="s">
        <v>787</v>
      </c>
      <c r="AE178" s="133" t="s">
        <v>785</v>
      </c>
      <c r="AF178" s="39">
        <f>IFERROR(IF(X178="Probabilidad",(Q178-(+Q178*AA178)),IF(X178="Impacto",Q178,"")),"")</f>
        <v>0.36</v>
      </c>
      <c r="AG178" s="242">
        <f>LOOKUP(2,1/(AF178:AF183&lt;&gt;""),AF178:AF183)</f>
        <v>0.36</v>
      </c>
      <c r="AH178" s="242">
        <f>AG178*1</f>
        <v>0.36</v>
      </c>
      <c r="AI178" s="236" t="str">
        <f>IF(AND(AG178&lt;=20%),"Muy Baja",IF(AND(AG178&gt;=21%,AG178&lt;=40%),"Baja",IF(AND(AG178&gt;=41%,AG178&lt;=60%),"Media",IF(AND(AG178&gt;=61%,AG178&lt;=80%),"Alta",IF(AND(AG178&gt;=81%,AG178&gt;=100%),"Muy Alta",FALSE)))))</f>
        <v>Baja</v>
      </c>
      <c r="AJ178" s="85" t="str">
        <f>IFERROR(IF(X178="Impacto",(T178-(+T178*AA178)),IF(X178="Probabilidad",T178,"")),"")</f>
        <v>40%</v>
      </c>
      <c r="AK178" s="242" t="str">
        <f>LOOKUP(2,1/(AJ178:AJ183&lt;&gt;""),AJ178:AJ183)</f>
        <v>40%</v>
      </c>
      <c r="AL178" s="242">
        <f>AK178*1</f>
        <v>0.4</v>
      </c>
      <c r="AM178" s="236" t="str">
        <f>IF(AND(AK178&lt;=20%),"Leve",IF(AND(AK178&gt;=21%,AK178&lt;="40%"),"Menor",IF(AND(AK178&gt;=41%,AK178&lt;=60%),"Moderado",IF(AND(AK178&gt;=61%,AK178&lt;=80%),"Mayor",IF(AND(AK178&gt;=81%,AK178&gt;=100%),"Catastrófico",FALSE)))))</f>
        <v>Menor</v>
      </c>
      <c r="AN178" s="236" t="str">
        <f>IF(OR(AND(AI178="Media",AM178="Leve"),AND(AI178="Alta",AM178="Leve"),AND(AI178="Alta",AM178="Menor"),AND(AI178="Media",AM178="Menor"),AND(AI178="Baja",AM178="Menor"),AND(AI178="Media",AM178="Moderado"),AND(AI178="Baja",AM178="Moderado"),AND(AI178="Muy Baja",AM178="Moderado")),"Moderado",IF(OR(AND(AI178="Baja",AM178="Leve"),AND(AI178="Muy Baja",AM178="Leve"),AND(AI178="Muy Baja",AM178="Menor")),"Bajo",IF(OR(AND(AI178="Muy Alta",AM178="Leve"),AND(AI178="Muy Alta",AM178="Menor"),AND(AI178="Muy Alta",AM178="Moderado"),AND(AI178="Alta",AM178="Moderado"),AND(AI178="Muy Alta",AM178="Mayor"),AND(AI178="Alta",AM178="Mayor"),AND(AI178="Media",AM178="Mayor"),AND(AI178="Baja",AM178="Mayor"),AND(AI178="Muy Baja",AM178="Mayor")),"Alto",IF(OR(AND(AI178="Alta",AM178="Catastrófico"),AND(AI178="Muy Alta",AM178="Catastrófico"),AND(AI178="Media",AM178="Catastrófico"),AND(AI178="Baja",AM178="Catastrófico"),AND(AI178="Muy Baja",AM178="Catastrófico")),"Extremo",IF(AM178="Catastrófico","Extremo")))))</f>
        <v>Moderado</v>
      </c>
      <c r="AO178" s="236" t="s">
        <v>65</v>
      </c>
      <c r="AP178" s="86"/>
      <c r="AQ178" s="86"/>
      <c r="AR178" s="45"/>
      <c r="AS178" s="86"/>
      <c r="AT178" s="86"/>
      <c r="AU178" s="86"/>
      <c r="AV178" s="236" t="s">
        <v>289</v>
      </c>
      <c r="AW178" s="236" t="s">
        <v>159</v>
      </c>
      <c r="AX178" s="88"/>
      <c r="AY178" s="88"/>
      <c r="BA178" s="198"/>
      <c r="BB178" s="198"/>
      <c r="BC178" s="198"/>
      <c r="BD178" s="196"/>
      <c r="BE178" s="196"/>
      <c r="BF178" s="196"/>
      <c r="BG178" s="196"/>
      <c r="BH178" s="196"/>
      <c r="BI178" s="196"/>
      <c r="BJ178" s="196"/>
      <c r="BK178" s="196"/>
      <c r="BL178" s="196"/>
      <c r="BM178" s="196"/>
      <c r="BN178" s="196"/>
      <c r="BO178" s="196"/>
      <c r="BP178" s="196"/>
      <c r="BQ178" s="196"/>
      <c r="BR178" s="196"/>
      <c r="BS178" s="196"/>
      <c r="BT178" s="196"/>
      <c r="BU178" s="196"/>
      <c r="BV178" s="196"/>
      <c r="BW178" s="196"/>
      <c r="BX178" s="196"/>
      <c r="BY178" s="196"/>
      <c r="BZ178" s="196"/>
      <c r="CA178" s="196"/>
      <c r="CB178" s="196"/>
      <c r="CC178" s="196"/>
      <c r="CD178" s="196"/>
      <c r="CE178" s="196"/>
      <c r="CF178" s="196"/>
      <c r="CG178" s="196"/>
      <c r="CH178" s="196"/>
      <c r="CI178" s="196"/>
      <c r="CJ178" s="196"/>
      <c r="CK178" s="196"/>
      <c r="CL178" s="196"/>
      <c r="FT178" s="27"/>
      <c r="FX178" s="36"/>
    </row>
    <row r="179" spans="1:180" s="92" customFormat="1" ht="13.5" customHeight="1" x14ac:dyDescent="0.3">
      <c r="A179" s="236"/>
      <c r="B179" s="236"/>
      <c r="C179" s="220"/>
      <c r="D179" s="220"/>
      <c r="E179" s="223"/>
      <c r="F179" s="220"/>
      <c r="G179" s="238"/>
      <c r="H179" s="236"/>
      <c r="I179" s="236"/>
      <c r="J179" s="236"/>
      <c r="K179" s="236"/>
      <c r="L179" s="236"/>
      <c r="M179" s="236"/>
      <c r="N179" s="236"/>
      <c r="O179" s="237"/>
      <c r="P179" s="236"/>
      <c r="Q179" s="236"/>
      <c r="R179" s="236"/>
      <c r="S179" s="236"/>
      <c r="T179" s="234"/>
      <c r="U179" s="236"/>
      <c r="V179" s="38"/>
      <c r="W179" s="47"/>
      <c r="X179" s="157"/>
      <c r="Y179" s="86"/>
      <c r="Z179" s="86"/>
      <c r="AA179" s="86" t="str">
        <f t="shared" si="5"/>
        <v/>
      </c>
      <c r="AB179" s="133"/>
      <c r="AC179" s="133"/>
      <c r="AD179" s="133"/>
      <c r="AE179" s="133"/>
      <c r="AF179" s="39" t="str">
        <f>IFERROR(IF(AND(X178="Probabilidad",X179="Probabilidad"),(AF178-(+AF178*AA179)),IF(X179="Probabilidad",(Q178-(+Q178*AA179)),IF(X179="Impacto",AF178,""))),"")</f>
        <v/>
      </c>
      <c r="AG179" s="242"/>
      <c r="AH179" s="242"/>
      <c r="AI179" s="236"/>
      <c r="AJ179" s="85" t="str">
        <f>IFERROR(IF(AND(X178="Impacto",AA179="Impacto"),(AJ178-(+AJ178*AA179)),IF(X179="Impacto",(T178-(+T178*AA179)),IF(X179="Probabilidad",AJ178,""))),"")</f>
        <v/>
      </c>
      <c r="AK179" s="242"/>
      <c r="AL179" s="242"/>
      <c r="AM179" s="236"/>
      <c r="AN179" s="236"/>
      <c r="AO179" s="236"/>
      <c r="AP179" s="86"/>
      <c r="AQ179" s="86"/>
      <c r="AR179" s="45"/>
      <c r="AS179" s="86"/>
      <c r="AT179" s="86"/>
      <c r="AU179" s="86"/>
      <c r="AV179" s="236"/>
      <c r="AW179" s="236"/>
      <c r="AX179" s="89"/>
      <c r="AY179" s="89"/>
      <c r="BA179" s="198"/>
      <c r="BB179" s="198"/>
      <c r="BC179" s="198"/>
      <c r="BD179" s="196"/>
      <c r="BE179" s="196"/>
      <c r="BF179" s="196"/>
      <c r="BG179" s="196"/>
      <c r="BH179" s="196"/>
      <c r="BI179" s="196"/>
      <c r="BJ179" s="196"/>
      <c r="BK179" s="196"/>
      <c r="BL179" s="196"/>
      <c r="BM179" s="196"/>
      <c r="BN179" s="196"/>
      <c r="BO179" s="196"/>
      <c r="BP179" s="196"/>
      <c r="BQ179" s="196"/>
      <c r="BR179" s="196"/>
      <c r="BS179" s="196"/>
      <c r="BT179" s="196"/>
      <c r="BU179" s="196"/>
      <c r="BV179" s="196"/>
      <c r="BW179" s="196"/>
      <c r="BX179" s="196"/>
      <c r="BY179" s="196"/>
      <c r="BZ179" s="196"/>
      <c r="CA179" s="196"/>
      <c r="CB179" s="196"/>
      <c r="CC179" s="196"/>
      <c r="CD179" s="196"/>
      <c r="CE179" s="196"/>
      <c r="CF179" s="196"/>
      <c r="CG179" s="196"/>
      <c r="CH179" s="196"/>
      <c r="CI179" s="196"/>
      <c r="CJ179" s="196"/>
      <c r="CK179" s="196"/>
      <c r="CL179" s="196"/>
      <c r="FT179" s="27"/>
    </row>
    <row r="180" spans="1:180" s="92" customFormat="1" ht="13.5" customHeight="1" x14ac:dyDescent="0.3">
      <c r="A180" s="236"/>
      <c r="B180" s="236"/>
      <c r="C180" s="220"/>
      <c r="D180" s="220"/>
      <c r="E180" s="223"/>
      <c r="F180" s="220"/>
      <c r="G180" s="238"/>
      <c r="H180" s="236"/>
      <c r="I180" s="236"/>
      <c r="J180" s="236"/>
      <c r="K180" s="236"/>
      <c r="L180" s="236"/>
      <c r="M180" s="236"/>
      <c r="N180" s="236"/>
      <c r="O180" s="237"/>
      <c r="P180" s="236"/>
      <c r="Q180" s="236"/>
      <c r="R180" s="236"/>
      <c r="S180" s="236"/>
      <c r="T180" s="234"/>
      <c r="U180" s="236"/>
      <c r="V180" s="38"/>
      <c r="W180" s="47"/>
      <c r="X180" s="157"/>
      <c r="Y180" s="86"/>
      <c r="Z180" s="86"/>
      <c r="AA180" s="86" t="str">
        <f t="shared" si="5"/>
        <v/>
      </c>
      <c r="AB180" s="133"/>
      <c r="AC180" s="133"/>
      <c r="AD180" s="133"/>
      <c r="AE180" s="133"/>
      <c r="AF180" s="39" t="str">
        <f>IFERROR(IF(AND(X179="Probabilidad",X180="Probabilidad"),(AF179-(+AF179*AA180)),IF(X180="Probabilidad",(Q179-(+Q179*AA180)),IF(X180="Impacto",AF179,""))),"")</f>
        <v/>
      </c>
      <c r="AG180" s="242"/>
      <c r="AH180" s="242"/>
      <c r="AI180" s="236"/>
      <c r="AJ180" s="85" t="str">
        <f>IFERROR(IF(AND(X179="Impacto",AA180="Impacto"),(AJ179-(+AJ179*AA180)),IF(X180="Impacto",(T179-(+T179*AA180)),IF(X180="Probabilidad",AJ179,""))),"")</f>
        <v/>
      </c>
      <c r="AK180" s="242"/>
      <c r="AL180" s="242"/>
      <c r="AM180" s="236"/>
      <c r="AN180" s="236"/>
      <c r="AO180" s="236"/>
      <c r="AP180" s="86"/>
      <c r="AQ180" s="86"/>
      <c r="AR180" s="45"/>
      <c r="AS180" s="86"/>
      <c r="AT180" s="86"/>
      <c r="AU180" s="86"/>
      <c r="AV180" s="236"/>
      <c r="AW180" s="236"/>
      <c r="AX180" s="89"/>
      <c r="AY180" s="89"/>
      <c r="BA180" s="198"/>
      <c r="BB180" s="198"/>
      <c r="BC180" s="198"/>
      <c r="BD180" s="196"/>
      <c r="BE180" s="196"/>
      <c r="BF180" s="196"/>
      <c r="BG180" s="196"/>
      <c r="BH180" s="196"/>
      <c r="BI180" s="196"/>
      <c r="BJ180" s="196"/>
      <c r="BK180" s="196"/>
      <c r="BL180" s="196"/>
      <c r="BM180" s="196"/>
      <c r="BN180" s="196"/>
      <c r="BO180" s="196"/>
      <c r="BP180" s="196"/>
      <c r="BQ180" s="196"/>
      <c r="BR180" s="196"/>
      <c r="BS180" s="196"/>
      <c r="BT180" s="196"/>
      <c r="BU180" s="196"/>
      <c r="BV180" s="196"/>
      <c r="BW180" s="196"/>
      <c r="BX180" s="196"/>
      <c r="BY180" s="196"/>
      <c r="BZ180" s="196"/>
      <c r="CA180" s="196"/>
      <c r="CB180" s="196"/>
      <c r="CC180" s="196"/>
      <c r="CD180" s="196"/>
      <c r="CE180" s="196"/>
      <c r="CF180" s="196"/>
      <c r="CG180" s="196"/>
      <c r="CH180" s="196"/>
      <c r="CI180" s="196"/>
      <c r="CJ180" s="196"/>
      <c r="CK180" s="196"/>
      <c r="CL180" s="196"/>
      <c r="FT180" s="27"/>
    </row>
    <row r="181" spans="1:180" s="92" customFormat="1" ht="13.5" customHeight="1" x14ac:dyDescent="0.3">
      <c r="A181" s="236"/>
      <c r="B181" s="236"/>
      <c r="C181" s="220"/>
      <c r="D181" s="220"/>
      <c r="E181" s="223"/>
      <c r="F181" s="220"/>
      <c r="G181" s="238"/>
      <c r="H181" s="236"/>
      <c r="I181" s="236"/>
      <c r="J181" s="236"/>
      <c r="K181" s="236"/>
      <c r="L181" s="236"/>
      <c r="M181" s="236"/>
      <c r="N181" s="236"/>
      <c r="O181" s="237"/>
      <c r="P181" s="236"/>
      <c r="Q181" s="236"/>
      <c r="R181" s="236"/>
      <c r="S181" s="236"/>
      <c r="T181" s="234"/>
      <c r="U181" s="236"/>
      <c r="V181" s="38"/>
      <c r="W181" s="47"/>
      <c r="X181" s="157"/>
      <c r="Y181" s="86"/>
      <c r="Z181" s="86"/>
      <c r="AA181" s="86" t="str">
        <f t="shared" si="5"/>
        <v/>
      </c>
      <c r="AB181" s="133"/>
      <c r="AC181" s="133"/>
      <c r="AD181" s="133"/>
      <c r="AE181" s="133"/>
      <c r="AF181" s="39" t="str">
        <f>IFERROR(IF(AND(X180="Probabilidad",X181="Probabilidad"),(AF180-(+AF180*AA181)),IF(X181="Probabilidad",(Q180-(+Q180*AA181)),IF(X181="Impacto",AF180,""))),"")</f>
        <v/>
      </c>
      <c r="AG181" s="242"/>
      <c r="AH181" s="242"/>
      <c r="AI181" s="236"/>
      <c r="AJ181" s="85" t="str">
        <f>IFERROR(IF(AND(X180="Impacto",AA181="Impacto"),(AJ180-(+AJ180*AA181)),IF(X181="Impacto",(T180-(+T180*AA181)),IF(X181="Probabilidad",AJ180,""))),"")</f>
        <v/>
      </c>
      <c r="AK181" s="242"/>
      <c r="AL181" s="242"/>
      <c r="AM181" s="236"/>
      <c r="AN181" s="236"/>
      <c r="AO181" s="236"/>
      <c r="AP181" s="86"/>
      <c r="AQ181" s="86"/>
      <c r="AR181" s="45"/>
      <c r="AS181" s="86"/>
      <c r="AT181" s="86"/>
      <c r="AU181" s="86"/>
      <c r="AV181" s="236"/>
      <c r="AW181" s="236"/>
      <c r="AX181" s="89"/>
      <c r="AY181" s="89"/>
      <c r="BA181" s="198"/>
      <c r="BB181" s="198"/>
      <c r="BC181" s="198"/>
      <c r="BD181" s="196"/>
      <c r="BE181" s="196"/>
      <c r="BF181" s="196"/>
      <c r="BG181" s="196"/>
      <c r="BH181" s="196"/>
      <c r="BI181" s="196"/>
      <c r="BJ181" s="196"/>
      <c r="BK181" s="196"/>
      <c r="BL181" s="196"/>
      <c r="BM181" s="196"/>
      <c r="BN181" s="196"/>
      <c r="BO181" s="196"/>
      <c r="BP181" s="196"/>
      <c r="BQ181" s="196"/>
      <c r="BR181" s="196"/>
      <c r="BS181" s="196"/>
      <c r="BT181" s="196"/>
      <c r="BU181" s="196"/>
      <c r="BV181" s="196"/>
      <c r="BW181" s="196"/>
      <c r="BX181" s="196"/>
      <c r="BY181" s="196"/>
      <c r="BZ181" s="196"/>
      <c r="CA181" s="196"/>
      <c r="CB181" s="196"/>
      <c r="CC181" s="196"/>
      <c r="CD181" s="196"/>
      <c r="CE181" s="196"/>
      <c r="CF181" s="196"/>
      <c r="CG181" s="196"/>
      <c r="CH181" s="196"/>
      <c r="CI181" s="196"/>
      <c r="CJ181" s="196"/>
      <c r="CK181" s="196"/>
      <c r="CL181" s="196"/>
      <c r="FT181" s="27"/>
    </row>
    <row r="182" spans="1:180" s="92" customFormat="1" ht="13.5" customHeight="1" x14ac:dyDescent="0.3">
      <c r="A182" s="236"/>
      <c r="B182" s="236"/>
      <c r="C182" s="220"/>
      <c r="D182" s="220"/>
      <c r="E182" s="223"/>
      <c r="F182" s="220"/>
      <c r="G182" s="238"/>
      <c r="H182" s="236"/>
      <c r="I182" s="236"/>
      <c r="J182" s="236"/>
      <c r="K182" s="236"/>
      <c r="L182" s="236"/>
      <c r="M182" s="236"/>
      <c r="N182" s="236"/>
      <c r="O182" s="237"/>
      <c r="P182" s="236"/>
      <c r="Q182" s="236"/>
      <c r="R182" s="236"/>
      <c r="S182" s="236"/>
      <c r="T182" s="234"/>
      <c r="U182" s="236"/>
      <c r="V182" s="38"/>
      <c r="W182" s="47"/>
      <c r="X182" s="157"/>
      <c r="Y182" s="86"/>
      <c r="Z182" s="86"/>
      <c r="AA182" s="86" t="str">
        <f t="shared" si="5"/>
        <v/>
      </c>
      <c r="AB182" s="133"/>
      <c r="AC182" s="133"/>
      <c r="AD182" s="133"/>
      <c r="AE182" s="133"/>
      <c r="AF182" s="39" t="str">
        <f>IFERROR(IF(AND(X181="Probabilidad",X182="Probabilidad"),(AF181-(+AF181*AA182)),IF(X182="Probabilidad",(Q181-(+Q181*AA182)),IF(X182="Impacto",AF181,""))),"")</f>
        <v/>
      </c>
      <c r="AG182" s="242"/>
      <c r="AH182" s="242"/>
      <c r="AI182" s="236"/>
      <c r="AJ182" s="85" t="str">
        <f>IFERROR(IF(AND(X181="Impacto",AA182="Impacto"),(AJ181-(+AJ181*AA182)),IF(X182="Impacto",(T181-(+T181*AA182)),IF(X182="Probabilidad",AJ181,""))),"")</f>
        <v/>
      </c>
      <c r="AK182" s="242"/>
      <c r="AL182" s="242"/>
      <c r="AM182" s="236"/>
      <c r="AN182" s="236"/>
      <c r="AO182" s="236"/>
      <c r="AP182" s="86"/>
      <c r="AQ182" s="86"/>
      <c r="AR182" s="45"/>
      <c r="AS182" s="86"/>
      <c r="AT182" s="86"/>
      <c r="AU182" s="86"/>
      <c r="AV182" s="236"/>
      <c r="AW182" s="236"/>
      <c r="AX182" s="89"/>
      <c r="AY182" s="89"/>
      <c r="BA182" s="198"/>
      <c r="BB182" s="198"/>
      <c r="BC182" s="198"/>
      <c r="BD182" s="196"/>
      <c r="BE182" s="196"/>
      <c r="BF182" s="196"/>
      <c r="BG182" s="196"/>
      <c r="BH182" s="196"/>
      <c r="BI182" s="196"/>
      <c r="BJ182" s="196"/>
      <c r="BK182" s="196"/>
      <c r="BL182" s="196"/>
      <c r="BM182" s="196"/>
      <c r="BN182" s="196"/>
      <c r="BO182" s="196"/>
      <c r="BP182" s="196"/>
      <c r="BQ182" s="196"/>
      <c r="BR182" s="196"/>
      <c r="BS182" s="196"/>
      <c r="BT182" s="196"/>
      <c r="BU182" s="196"/>
      <c r="BV182" s="196"/>
      <c r="BW182" s="196"/>
      <c r="BX182" s="196"/>
      <c r="BY182" s="196"/>
      <c r="BZ182" s="196"/>
      <c r="CA182" s="196"/>
      <c r="CB182" s="196"/>
      <c r="CC182" s="196"/>
      <c r="CD182" s="196"/>
      <c r="CE182" s="196"/>
      <c r="CF182" s="196"/>
      <c r="CG182" s="196"/>
      <c r="CH182" s="196"/>
      <c r="CI182" s="196"/>
      <c r="CJ182" s="196"/>
      <c r="CK182" s="196"/>
      <c r="CL182" s="196"/>
      <c r="FT182" s="27"/>
    </row>
    <row r="183" spans="1:180" s="92" customFormat="1" ht="13.5" customHeight="1" x14ac:dyDescent="0.3">
      <c r="A183" s="236"/>
      <c r="B183" s="236"/>
      <c r="C183" s="221"/>
      <c r="D183" s="221"/>
      <c r="E183" s="224"/>
      <c r="F183" s="221"/>
      <c r="G183" s="238"/>
      <c r="H183" s="236"/>
      <c r="I183" s="236"/>
      <c r="J183" s="236"/>
      <c r="K183" s="236"/>
      <c r="L183" s="236"/>
      <c r="M183" s="236"/>
      <c r="N183" s="236"/>
      <c r="O183" s="237"/>
      <c r="P183" s="236"/>
      <c r="Q183" s="236"/>
      <c r="R183" s="236"/>
      <c r="S183" s="236"/>
      <c r="T183" s="234"/>
      <c r="U183" s="236"/>
      <c r="V183" s="38"/>
      <c r="W183" s="47"/>
      <c r="X183" s="157"/>
      <c r="Y183" s="86"/>
      <c r="Z183" s="86"/>
      <c r="AA183" s="86" t="str">
        <f t="shared" si="5"/>
        <v/>
      </c>
      <c r="AB183" s="133"/>
      <c r="AC183" s="133"/>
      <c r="AD183" s="133"/>
      <c r="AE183" s="133"/>
      <c r="AF183" s="39" t="str">
        <f>IFERROR(IF(AND(X182="Probabilidad",X183="Probabilidad"),(AF182-(+AF182*AA183)),IF(X183="Probabilidad",(Q182-(+Q182*AA183)),IF(X183="Impacto",AF182,""))),"")</f>
        <v/>
      </c>
      <c r="AG183" s="242"/>
      <c r="AH183" s="242"/>
      <c r="AI183" s="236"/>
      <c r="AJ183" s="85" t="str">
        <f>IFERROR(IF(AND(X182="Impacto",AA183="Impacto"),(AJ182-(+AJ182*AA183)),IF(X183="Impacto",(T182-(+T182*AA183)),IF(X183="Probabilidad",AJ182,""))),"")</f>
        <v/>
      </c>
      <c r="AK183" s="242"/>
      <c r="AL183" s="242"/>
      <c r="AM183" s="236"/>
      <c r="AN183" s="236"/>
      <c r="AO183" s="236"/>
      <c r="AP183" s="86"/>
      <c r="AQ183" s="86"/>
      <c r="AR183" s="45"/>
      <c r="AS183" s="86"/>
      <c r="AT183" s="86"/>
      <c r="AU183" s="86"/>
      <c r="AV183" s="236"/>
      <c r="AW183" s="236"/>
      <c r="AX183" s="90"/>
      <c r="AY183" s="90"/>
      <c r="BA183" s="198"/>
      <c r="BB183" s="198"/>
      <c r="BC183" s="198"/>
      <c r="BD183" s="196"/>
      <c r="BE183" s="196"/>
      <c r="BF183" s="196"/>
      <c r="BG183" s="196"/>
      <c r="BH183" s="196"/>
      <c r="BI183" s="196"/>
      <c r="BJ183" s="196"/>
      <c r="BK183" s="196"/>
      <c r="BL183" s="196"/>
      <c r="BM183" s="196"/>
      <c r="BN183" s="196"/>
      <c r="BO183" s="196"/>
      <c r="BP183" s="196"/>
      <c r="BQ183" s="196"/>
      <c r="BR183" s="196"/>
      <c r="BS183" s="196"/>
      <c r="BT183" s="196"/>
      <c r="BU183" s="196"/>
      <c r="BV183" s="196"/>
      <c r="BW183" s="196"/>
      <c r="BX183" s="196"/>
      <c r="BY183" s="196"/>
      <c r="BZ183" s="196"/>
      <c r="CA183" s="196"/>
      <c r="CB183" s="196"/>
      <c r="CC183" s="196"/>
      <c r="CD183" s="196"/>
      <c r="CE183" s="196"/>
      <c r="CF183" s="196"/>
      <c r="CG183" s="196"/>
      <c r="CH183" s="196"/>
      <c r="CI183" s="196"/>
      <c r="CJ183" s="196"/>
      <c r="CK183" s="196"/>
      <c r="CL183" s="196"/>
      <c r="FT183" s="27"/>
      <c r="FX183" s="37"/>
    </row>
    <row r="184" spans="1:180" s="92" customFormat="1" ht="13.5" customHeight="1" x14ac:dyDescent="0.3">
      <c r="A184" s="236">
        <v>29</v>
      </c>
      <c r="B184" s="236" t="s">
        <v>284</v>
      </c>
      <c r="C184" s="219" t="s">
        <v>802</v>
      </c>
      <c r="D184" s="219" t="s">
        <v>828</v>
      </c>
      <c r="E184" s="222" t="str">
        <f>IFERROR(VLOOKUP(C184,Tabla4[#All],2,0),"")</f>
        <v>Eventos relacionados con la infraestructura tecnológica de la entidad.</v>
      </c>
      <c r="F184" s="219" t="s">
        <v>805</v>
      </c>
      <c r="G184" s="238" t="s">
        <v>35</v>
      </c>
      <c r="H184" s="236" t="s">
        <v>72</v>
      </c>
      <c r="I184" s="236" t="s">
        <v>290</v>
      </c>
      <c r="J184" s="236" t="s">
        <v>291</v>
      </c>
      <c r="K184" s="236" t="s">
        <v>292</v>
      </c>
      <c r="L184" s="236" t="s">
        <v>293</v>
      </c>
      <c r="M184" s="236" t="s">
        <v>35</v>
      </c>
      <c r="N184" s="236" t="s">
        <v>294</v>
      </c>
      <c r="O184" s="237">
        <v>365</v>
      </c>
      <c r="P184" s="236" t="str">
        <f>IF(AND(O184&lt;=2),"Muy Baja",IF(AND(O184&gt;=3,O184&lt;=23),"Baja",IF(AND(O184&gt;=24,O184&lt;=499),"Media",IF(AND(O184&gt;=500,O184&lt;=4999),"Alta",IF(AND(O184&gt;=5000),"Muy Alta",FALSE)))))</f>
        <v>Media</v>
      </c>
      <c r="Q184" s="236" t="str">
        <f>IF(AND(O184&lt;=2),"20%",IF(AND(O184&gt;=3,O184&lt;=23),"40%",IF(AND(O184&gt;=24,O184&lt;=499),"60%",IF(AND(O184&gt;=500,O184&lt;=4999),"80%",IF(AND(O184&gt;=5000),"100%",FALSE)))))</f>
        <v>60%</v>
      </c>
      <c r="R184" s="236" t="s">
        <v>41</v>
      </c>
      <c r="S184" s="236" t="str">
        <f>IF(AND(R184=$GB$4),"Leve",IF(AND(R184=$GB$5),"Menor",IF(AND(R184=$GB$6),"Moderado",IF(AND(R184=$GB$7),"mayor",IF(AND(R184=$GB$8),"Catastrófico",IF(AND(R184=$GB$10),"Leve",IF(AND(R184=$GB$11),"Menor",IF(AND(R184=$GB$12),"Moderado",IF(AND(R184=$GB$13),"Mayor",IF(AND(R184=$GB$14),"Catastrófico",FALSE))))))))))</f>
        <v>Menor</v>
      </c>
      <c r="T184" s="234" t="str">
        <f>IF(AND(S184="Leve"),"20%",IF(AND(S184="Menor"),"40%",IF(AND(S184="Moderado"),"60%",IF(AND(S184="Mayor"),"80%",IF(AND(S184="Catastrófico"),"100%","")))))</f>
        <v>40%</v>
      </c>
      <c r="U184" s="236" t="str">
        <f>IF(AND(Q184&lt;="40%",T184="20%"),"Bajo",IF(AND(Q184="60%",T184="20%"),"Moderado",IF(AND(Q184="80%",T184="20%"),"Moderado",IF(AND(Q184="100%",T184="20%"),"Alto",IF(AND(Q184="20%",T184="40%"),"Bajo",IF(AND(Q184="40%",T184="40%"),"Moderado",IF(AND(Q184="60%",T184="40%"),"Moderado",IF(AND(Q184="80%",T184="40%"),"Moderado",IF(AND(Q184="100%",T184="40%"),"Alto",IF(AND(Q184="20%",T184="60%"),"Moderado",IF(AND(Q184="40%",T184="60%"),"Moderado",IF(AND(Q184="60%",T184="60%"),"Moderado",IF(AND(Q184="80%",T184="60%"),"Alto",IF(AND(Q184="100%",T184="60%"),"Alto",IF(AND(Q184="20%",T184="80%"),"Alto",IF(AND(Q184="40%",T184="80%"),"Alto",IF(AND(Q184="60%",T184="80%"),"Alto",IF(AND(Q184="80%",T184="80%"),"Alto",IF(AND(Q184="100%",T184="80%"),"Alto",IF(AND(Q184="20%",T184="100%"),"Extremo",IF(AND(Q184="40%",T184="100%"),"Extremo",IF(AND(Q184="60%",T184="100%"),"Extremo",IF(AND(Q184="80%",T184="100%"),"Moderado",IF(AND(Q184="100%",T184="100%"),"Extremo",""""))))))))))))))))))))))))</f>
        <v>Moderado</v>
      </c>
      <c r="V184" s="38">
        <v>1</v>
      </c>
      <c r="W184" s="48" t="s">
        <v>642</v>
      </c>
      <c r="X184" s="157" t="s">
        <v>55</v>
      </c>
      <c r="Y184" s="86" t="s">
        <v>53</v>
      </c>
      <c r="Z184" s="86" t="s">
        <v>57</v>
      </c>
      <c r="AA184" s="86" t="str">
        <f>IF(AND(Y184=$GD$2,Z184=$GE$2),"50%",IF(AND(Y184=$GD$2,Z184=$GE$3),"40%",IF(AND(Y184=$GD$3,Z184=$GE$2),"40%",IF(AND(Y184=$GD$3,Z184=$GE$3),"30%",IF(AND(Y184=$GD$4,Z184=$GE$2),"35%",IF(AND(Y184=$GD$4,Z184=$GE$3),"25%",""))))))</f>
        <v>25%</v>
      </c>
      <c r="AB184" s="133" t="s">
        <v>783</v>
      </c>
      <c r="AC184" s="133" t="s">
        <v>791</v>
      </c>
      <c r="AD184" s="133" t="s">
        <v>787</v>
      </c>
      <c r="AE184" s="133" t="s">
        <v>797</v>
      </c>
      <c r="AF184" s="39" t="str">
        <f>IFERROR(IF(X184="Probabilidad",(Q184-(+Q184*AA184)),IF(X184="Impacto",Q184,"")),"")</f>
        <v>60%</v>
      </c>
      <c r="AG184" s="242">
        <f>LOOKUP(2,1/(AF184:AF189&lt;&gt;""),AF184:AF189)</f>
        <v>0.36</v>
      </c>
      <c r="AH184" s="242">
        <f>AG184*1</f>
        <v>0.36</v>
      </c>
      <c r="AI184" s="236" t="str">
        <f>IF(AND(AG184&lt;=20%),"Muy Baja",IF(AND(AG184&gt;=21%,AG184&lt;=40%),"Baja",IF(AND(AG184&gt;=41%,AG184&lt;=60%),"Media",IF(AND(AG184&gt;=61%,AG184&lt;=80%),"Alta",IF(AND(AG184&gt;=81%,AG184&gt;=100%),"Muy Alta",FALSE)))))</f>
        <v>Baja</v>
      </c>
      <c r="AJ184" s="85">
        <f>IFERROR(IF(X184="Impacto",(T184-(+T184*AA184)),IF(X184="Probabilidad",T184,"")),"")</f>
        <v>0.30000000000000004</v>
      </c>
      <c r="AK184" s="242">
        <f>LOOKUP(2,1/(AJ184:AJ189&lt;&gt;""),AJ184:AJ189)</f>
        <v>0</v>
      </c>
      <c r="AL184" s="242">
        <f>AK184*1</f>
        <v>0</v>
      </c>
      <c r="AM184" s="236" t="str">
        <f>IF(AND(AK184&lt;=20%),"Leve",IF(AND(AK184&gt;="21%",AK184&lt;="40%"),"Menor",IF(AND(AK184&gt;=41%,AK184&lt;=60%),"Moderado",IF(AND(AK184&gt;=61%,AK184&lt;=80%),"Mayor",IF(AND(AK184&gt;="81%",AK184&lt;="100%"),"Catastrófico",FALSE)))))</f>
        <v>Leve</v>
      </c>
      <c r="AN184" s="236" t="str">
        <f>IF(OR(AND(AI184="Media",AM184="Leve"),AND(AI184="Alta",AM184="Leve"),AND(AI184="Alta",AM184="Menor"),AND(AI184="Media",AM184="Menor"),AND(AI184="Baja",AM184="Menor"),AND(AI184="Media",AM184="Moderado"),AND(AI184="Baja",AM184="Moderado"),AND(AI184="Muy Baja",AM184="Moderado")),"Moderado",IF(OR(AND(AI184="Baja",AM184="Leve"),AND(AI184="Muy Baja",AM184="Leve"),AND(AI184="Muy Baja",AM184="Menor")),"Bajo",IF(OR(AND(AI184="Muy Alta",AM184="Leve"),AND(AI184="Muy Alta",AM184="Menor"),AND(AI184="Muy Alta",AM184="Moderado"),AND(AI184="Alta",AM184="Moderado"),AND(AI184="Muy Alta",AM184="Mayor"),AND(AI184="Alta",AM184="Mayor"),AND(AI184="Media",AM184="Mayor"),AND(AI184="Baja",AM184="Mayor"),AND(AI184="Muy Baja",AM184="Mayor")),"Alto",IF(OR(AND(AI184="Alta",AM184="Catastrófico"),AND(AI184="Muy Alta",AM184="Catastrófico"),AND(AI184="Media",AM184="Catastrófico"),AND(AI184="Baja",AM184="Catastrófico"),AND(AI184="Muy Baja",AM184="Catastrófico")),"Extremo",IF(AM184="Catastrófico","Extremo")))))</f>
        <v>Bajo</v>
      </c>
      <c r="AO184" s="236" t="s">
        <v>67</v>
      </c>
      <c r="AP184" s="86"/>
      <c r="AQ184" s="86"/>
      <c r="AR184" s="45"/>
      <c r="AS184" s="86"/>
      <c r="AT184" s="86"/>
      <c r="AU184" s="86"/>
      <c r="AV184" s="236" t="s">
        <v>645</v>
      </c>
      <c r="AW184" s="236" t="s">
        <v>159</v>
      </c>
      <c r="AX184" s="88"/>
      <c r="AY184" s="88"/>
      <c r="BA184" s="198"/>
      <c r="BB184" s="198"/>
      <c r="BC184" s="198"/>
      <c r="BD184" s="196"/>
      <c r="BE184" s="196"/>
      <c r="BF184" s="196"/>
      <c r="BG184" s="196"/>
      <c r="BH184" s="196"/>
      <c r="BI184" s="196"/>
      <c r="BJ184" s="196"/>
      <c r="BK184" s="196"/>
      <c r="BL184" s="196"/>
      <c r="BM184" s="196"/>
      <c r="BN184" s="196"/>
      <c r="BO184" s="196"/>
      <c r="BP184" s="196"/>
      <c r="BQ184" s="196"/>
      <c r="BR184" s="196"/>
      <c r="BS184" s="196"/>
      <c r="BT184" s="196"/>
      <c r="BU184" s="196"/>
      <c r="BV184" s="196"/>
      <c r="BW184" s="196"/>
      <c r="BX184" s="196"/>
      <c r="BY184" s="196"/>
      <c r="BZ184" s="196"/>
      <c r="CA184" s="196"/>
      <c r="CB184" s="196"/>
      <c r="CC184" s="196"/>
      <c r="CD184" s="196"/>
      <c r="CE184" s="196"/>
      <c r="CF184" s="196"/>
      <c r="CG184" s="196"/>
      <c r="CH184" s="196"/>
      <c r="CI184" s="196"/>
      <c r="CJ184" s="196"/>
      <c r="CK184" s="196"/>
      <c r="CL184" s="196"/>
      <c r="FT184" s="27"/>
      <c r="FX184" s="36"/>
    </row>
    <row r="185" spans="1:180" s="92" customFormat="1" ht="13.5" customHeight="1" x14ac:dyDescent="0.3">
      <c r="A185" s="236"/>
      <c r="B185" s="236"/>
      <c r="C185" s="220"/>
      <c r="D185" s="220"/>
      <c r="E185" s="223"/>
      <c r="F185" s="220"/>
      <c r="G185" s="238"/>
      <c r="H185" s="236"/>
      <c r="I185" s="236"/>
      <c r="J185" s="236"/>
      <c r="K185" s="236"/>
      <c r="L185" s="236"/>
      <c r="M185" s="236"/>
      <c r="N185" s="236"/>
      <c r="O185" s="237"/>
      <c r="P185" s="236"/>
      <c r="Q185" s="236"/>
      <c r="R185" s="236"/>
      <c r="S185" s="236"/>
      <c r="T185" s="234"/>
      <c r="U185" s="236"/>
      <c r="V185" s="38">
        <v>2</v>
      </c>
      <c r="W185" s="46" t="s">
        <v>643</v>
      </c>
      <c r="X185" s="157" t="s">
        <v>54</v>
      </c>
      <c r="Y185" s="86" t="s">
        <v>51</v>
      </c>
      <c r="Z185" s="86" t="s">
        <v>57</v>
      </c>
      <c r="AA185" s="86" t="str">
        <f t="shared" si="5"/>
        <v>40%</v>
      </c>
      <c r="AB185" s="133" t="s">
        <v>783</v>
      </c>
      <c r="AC185" s="133" t="s">
        <v>793</v>
      </c>
      <c r="AD185" s="133" t="s">
        <v>784</v>
      </c>
      <c r="AE185" s="133" t="s">
        <v>785</v>
      </c>
      <c r="AF185" s="39">
        <f>IFERROR(IF(AND(X184="Probabilidad",X185="Probabilidad"),(AF184-(+AF184*AA185)),IF(X185="Probabilidad",(Q184-(+Q184*AA185)),IF(X185="Impacto",AF184,""))),"")</f>
        <v>0.36</v>
      </c>
      <c r="AG185" s="242"/>
      <c r="AH185" s="242"/>
      <c r="AI185" s="236"/>
      <c r="AJ185" s="85">
        <f>IFERROR(IF(AND(X184="Impacto",AA185="Impacto"),(AJ184-(+AJ184*AA185)),IF(X185="Impacto",(T184-(+T184*AA185)),IF(X185="Probabilidad",AJ184,""))),"")</f>
        <v>0.30000000000000004</v>
      </c>
      <c r="AK185" s="242"/>
      <c r="AL185" s="242"/>
      <c r="AM185" s="236"/>
      <c r="AN185" s="236"/>
      <c r="AO185" s="236"/>
      <c r="AP185" s="86"/>
      <c r="AQ185" s="86"/>
      <c r="AR185" s="45"/>
      <c r="AS185" s="86"/>
      <c r="AT185" s="86"/>
      <c r="AU185" s="86"/>
      <c r="AV185" s="236"/>
      <c r="AW185" s="236"/>
      <c r="AX185" s="89"/>
      <c r="AY185" s="89"/>
      <c r="BA185" s="198"/>
      <c r="BB185" s="198"/>
      <c r="BC185" s="198"/>
      <c r="BD185" s="196"/>
      <c r="BE185" s="196"/>
      <c r="BF185" s="196"/>
      <c r="BG185" s="196"/>
      <c r="BH185" s="196"/>
      <c r="BI185" s="196"/>
      <c r="BJ185" s="196"/>
      <c r="BK185" s="196"/>
      <c r="BL185" s="196"/>
      <c r="BM185" s="196"/>
      <c r="BN185" s="196"/>
      <c r="BO185" s="196"/>
      <c r="BP185" s="196"/>
      <c r="BQ185" s="196"/>
      <c r="BR185" s="196"/>
      <c r="BS185" s="196"/>
      <c r="BT185" s="196"/>
      <c r="BU185" s="196"/>
      <c r="BV185" s="196"/>
      <c r="BW185" s="196"/>
      <c r="BX185" s="196"/>
      <c r="BY185" s="196"/>
      <c r="BZ185" s="196"/>
      <c r="CA185" s="196"/>
      <c r="CB185" s="196"/>
      <c r="CC185" s="196"/>
      <c r="CD185" s="196"/>
      <c r="CE185" s="196"/>
      <c r="CF185" s="196"/>
      <c r="CG185" s="196"/>
      <c r="CH185" s="196"/>
      <c r="CI185" s="196"/>
      <c r="CJ185" s="196"/>
      <c r="CK185" s="196"/>
      <c r="CL185" s="196"/>
      <c r="FT185" s="27"/>
    </row>
    <row r="186" spans="1:180" s="92" customFormat="1" ht="13.5" customHeight="1" x14ac:dyDescent="0.3">
      <c r="A186" s="236"/>
      <c r="B186" s="236"/>
      <c r="C186" s="220"/>
      <c r="D186" s="220"/>
      <c r="E186" s="223"/>
      <c r="F186" s="220"/>
      <c r="G186" s="238"/>
      <c r="H186" s="236"/>
      <c r="I186" s="236"/>
      <c r="J186" s="236"/>
      <c r="K186" s="236"/>
      <c r="L186" s="236"/>
      <c r="M186" s="236"/>
      <c r="N186" s="236"/>
      <c r="O186" s="237"/>
      <c r="P186" s="236"/>
      <c r="Q186" s="236"/>
      <c r="R186" s="236"/>
      <c r="S186" s="236"/>
      <c r="T186" s="234"/>
      <c r="U186" s="236"/>
      <c r="V186" s="38">
        <v>3</v>
      </c>
      <c r="W186" s="46" t="s">
        <v>644</v>
      </c>
      <c r="X186" s="157" t="s">
        <v>55</v>
      </c>
      <c r="Y186" s="86" t="s">
        <v>51</v>
      </c>
      <c r="Z186" s="86" t="s">
        <v>57</v>
      </c>
      <c r="AA186" s="86" t="str">
        <f t="shared" si="5"/>
        <v>40%</v>
      </c>
      <c r="AB186" s="133" t="s">
        <v>783</v>
      </c>
      <c r="AC186" s="133" t="s">
        <v>791</v>
      </c>
      <c r="AD186" s="133" t="s">
        <v>787</v>
      </c>
      <c r="AE186" s="133" t="s">
        <v>785</v>
      </c>
      <c r="AF186" s="39">
        <f>IFERROR(IF(AND(X185="Probabilidad",X186="Probabilidad"),(AF185-(+AF185*AA186)),IF(X186="Probabilidad",(Q185-(+Q185*AA186)),IF(X186="Impacto",AF185,""))),"")</f>
        <v>0.36</v>
      </c>
      <c r="AG186" s="242"/>
      <c r="AH186" s="242"/>
      <c r="AI186" s="236"/>
      <c r="AJ186" s="85">
        <f>IFERROR(IF(AND(X185="Impacto",AA186="Impacto"),(AJ185-(+AJ185*AA186)),IF(X186="Impacto",(T185-(+T185*AA186)),IF(X186="Probabilidad",AJ185,""))),"")</f>
        <v>0</v>
      </c>
      <c r="AK186" s="242"/>
      <c r="AL186" s="242"/>
      <c r="AM186" s="236"/>
      <c r="AN186" s="236"/>
      <c r="AO186" s="236"/>
      <c r="AP186" s="86"/>
      <c r="AQ186" s="86"/>
      <c r="AR186" s="45"/>
      <c r="AS186" s="86"/>
      <c r="AT186" s="86"/>
      <c r="AU186" s="86"/>
      <c r="AV186" s="236"/>
      <c r="AW186" s="236"/>
      <c r="AX186" s="89"/>
      <c r="AY186" s="89"/>
      <c r="BA186" s="198"/>
      <c r="BB186" s="198"/>
      <c r="BC186" s="198"/>
      <c r="BD186" s="196"/>
      <c r="BE186" s="196"/>
      <c r="BF186" s="196"/>
      <c r="BG186" s="196"/>
      <c r="BH186" s="196"/>
      <c r="BI186" s="196"/>
      <c r="BJ186" s="196"/>
      <c r="BK186" s="196"/>
      <c r="BL186" s="196"/>
      <c r="BM186" s="196"/>
      <c r="BN186" s="196"/>
      <c r="BO186" s="196"/>
      <c r="BP186" s="196"/>
      <c r="BQ186" s="196"/>
      <c r="BR186" s="196"/>
      <c r="BS186" s="196"/>
      <c r="BT186" s="196"/>
      <c r="BU186" s="196"/>
      <c r="BV186" s="196"/>
      <c r="BW186" s="196"/>
      <c r="BX186" s="196"/>
      <c r="BY186" s="196"/>
      <c r="BZ186" s="196"/>
      <c r="CA186" s="196"/>
      <c r="CB186" s="196"/>
      <c r="CC186" s="196"/>
      <c r="CD186" s="196"/>
      <c r="CE186" s="196"/>
      <c r="CF186" s="196"/>
      <c r="CG186" s="196"/>
      <c r="CH186" s="196"/>
      <c r="CI186" s="196"/>
      <c r="CJ186" s="196"/>
      <c r="CK186" s="196"/>
      <c r="CL186" s="196"/>
      <c r="FT186" s="27"/>
    </row>
    <row r="187" spans="1:180" s="92" customFormat="1" ht="13.5" customHeight="1" x14ac:dyDescent="0.3">
      <c r="A187" s="236"/>
      <c r="B187" s="236"/>
      <c r="C187" s="220"/>
      <c r="D187" s="220"/>
      <c r="E187" s="223"/>
      <c r="F187" s="220"/>
      <c r="G187" s="238"/>
      <c r="H187" s="236"/>
      <c r="I187" s="236"/>
      <c r="J187" s="236"/>
      <c r="K187" s="236"/>
      <c r="L187" s="236"/>
      <c r="M187" s="236"/>
      <c r="N187" s="236"/>
      <c r="O187" s="237"/>
      <c r="P187" s="236"/>
      <c r="Q187" s="236"/>
      <c r="R187" s="236"/>
      <c r="S187" s="236"/>
      <c r="T187" s="234"/>
      <c r="U187" s="236"/>
      <c r="V187" s="38"/>
      <c r="W187" s="46"/>
      <c r="X187" s="157"/>
      <c r="Y187" s="86"/>
      <c r="Z187" s="86"/>
      <c r="AA187" s="86" t="str">
        <f t="shared" si="5"/>
        <v/>
      </c>
      <c r="AB187" s="133"/>
      <c r="AC187" s="133"/>
      <c r="AD187" s="133"/>
      <c r="AE187" s="133"/>
      <c r="AF187" s="39" t="str">
        <f>IFERROR(IF(AND(X186="Probabilidad",X187="Probabilidad"),(AF186-(+AF186*AA187)),IF(X187="Probabilidad",(Q186-(+Q186*AA187)),IF(X187="Impacto",AF186,""))),"")</f>
        <v/>
      </c>
      <c r="AG187" s="242"/>
      <c r="AH187" s="242"/>
      <c r="AI187" s="236"/>
      <c r="AJ187" s="85" t="str">
        <f>IFERROR(IF(AND(X186="Impacto",AA187="Impacto"),(AJ186-(+AJ186*AA187)),IF(X187="Impacto",(T186-(+T186*AA187)),IF(X187="Probabilidad",AJ186,""))),"")</f>
        <v/>
      </c>
      <c r="AK187" s="242"/>
      <c r="AL187" s="242"/>
      <c r="AM187" s="236"/>
      <c r="AN187" s="236"/>
      <c r="AO187" s="236"/>
      <c r="AP187" s="86"/>
      <c r="AQ187" s="86"/>
      <c r="AR187" s="45"/>
      <c r="AS187" s="86"/>
      <c r="AT187" s="86"/>
      <c r="AU187" s="86"/>
      <c r="AV187" s="236"/>
      <c r="AW187" s="236"/>
      <c r="AX187" s="89"/>
      <c r="AY187" s="89"/>
      <c r="BA187" s="198"/>
      <c r="BB187" s="198"/>
      <c r="BC187" s="198"/>
      <c r="BD187" s="196"/>
      <c r="BE187" s="196"/>
      <c r="BF187" s="196"/>
      <c r="BG187" s="196"/>
      <c r="BH187" s="196"/>
      <c r="BI187" s="196"/>
      <c r="BJ187" s="196"/>
      <c r="BK187" s="196"/>
      <c r="BL187" s="196"/>
      <c r="BM187" s="196"/>
      <c r="BN187" s="196"/>
      <c r="BO187" s="196"/>
      <c r="BP187" s="196"/>
      <c r="BQ187" s="196"/>
      <c r="BR187" s="196"/>
      <c r="BS187" s="196"/>
      <c r="BT187" s="196"/>
      <c r="BU187" s="196"/>
      <c r="BV187" s="196"/>
      <c r="BW187" s="196"/>
      <c r="BX187" s="196"/>
      <c r="BY187" s="196"/>
      <c r="BZ187" s="196"/>
      <c r="CA187" s="196"/>
      <c r="CB187" s="196"/>
      <c r="CC187" s="196"/>
      <c r="CD187" s="196"/>
      <c r="CE187" s="196"/>
      <c r="CF187" s="196"/>
      <c r="CG187" s="196"/>
      <c r="CH187" s="196"/>
      <c r="CI187" s="196"/>
      <c r="CJ187" s="196"/>
      <c r="CK187" s="196"/>
      <c r="CL187" s="196"/>
      <c r="FT187" s="27"/>
    </row>
    <row r="188" spans="1:180" s="92" customFormat="1" ht="13.5" customHeight="1" x14ac:dyDescent="0.3">
      <c r="A188" s="236"/>
      <c r="B188" s="236"/>
      <c r="C188" s="220"/>
      <c r="D188" s="220"/>
      <c r="E188" s="223"/>
      <c r="F188" s="220"/>
      <c r="G188" s="238"/>
      <c r="H188" s="236"/>
      <c r="I188" s="236"/>
      <c r="J188" s="236"/>
      <c r="K188" s="236"/>
      <c r="L188" s="236"/>
      <c r="M188" s="236"/>
      <c r="N188" s="236"/>
      <c r="O188" s="237"/>
      <c r="P188" s="236"/>
      <c r="Q188" s="236"/>
      <c r="R188" s="236"/>
      <c r="S188" s="236"/>
      <c r="T188" s="234"/>
      <c r="U188" s="236"/>
      <c r="V188" s="38"/>
      <c r="W188" s="46"/>
      <c r="X188" s="157"/>
      <c r="Y188" s="86"/>
      <c r="Z188" s="86"/>
      <c r="AA188" s="86" t="str">
        <f t="shared" si="5"/>
        <v/>
      </c>
      <c r="AB188" s="133"/>
      <c r="AC188" s="133"/>
      <c r="AD188" s="133"/>
      <c r="AE188" s="133"/>
      <c r="AF188" s="39" t="str">
        <f>IFERROR(IF(AND(X187="Probabilidad",X188="Probabilidad"),(AF187-(+AF187*AA188)),IF(X188="Probabilidad",(Q187-(+Q187*AA188)),IF(X188="Impacto",AF187,""))),"")</f>
        <v/>
      </c>
      <c r="AG188" s="242"/>
      <c r="AH188" s="242"/>
      <c r="AI188" s="236"/>
      <c r="AJ188" s="85" t="str">
        <f>IFERROR(IF(AND(X187="Impacto",AA188="Impacto"),(AJ187-(+AJ187*AA188)),IF(X188="Impacto",(T187-(+T187*AA188)),IF(X188="Probabilidad",AJ187,""))),"")</f>
        <v/>
      </c>
      <c r="AK188" s="242"/>
      <c r="AL188" s="242"/>
      <c r="AM188" s="236"/>
      <c r="AN188" s="236"/>
      <c r="AO188" s="236"/>
      <c r="AP188" s="86"/>
      <c r="AQ188" s="86"/>
      <c r="AR188" s="45"/>
      <c r="AS188" s="86"/>
      <c r="AT188" s="86"/>
      <c r="AU188" s="86"/>
      <c r="AV188" s="236"/>
      <c r="AW188" s="236"/>
      <c r="AX188" s="89"/>
      <c r="AY188" s="89"/>
      <c r="BA188" s="198"/>
      <c r="BB188" s="198"/>
      <c r="BC188" s="198"/>
      <c r="BD188" s="196"/>
      <c r="BE188" s="196"/>
      <c r="BF188" s="196"/>
      <c r="BG188" s="196"/>
      <c r="BH188" s="196"/>
      <c r="BI188" s="196"/>
      <c r="BJ188" s="196"/>
      <c r="BK188" s="196"/>
      <c r="BL188" s="196"/>
      <c r="BM188" s="196"/>
      <c r="BN188" s="196"/>
      <c r="BO188" s="196"/>
      <c r="BP188" s="196"/>
      <c r="BQ188" s="196"/>
      <c r="BR188" s="196"/>
      <c r="BS188" s="196"/>
      <c r="BT188" s="196"/>
      <c r="BU188" s="196"/>
      <c r="BV188" s="196"/>
      <c r="BW188" s="196"/>
      <c r="BX188" s="196"/>
      <c r="BY188" s="196"/>
      <c r="BZ188" s="196"/>
      <c r="CA188" s="196"/>
      <c r="CB188" s="196"/>
      <c r="CC188" s="196"/>
      <c r="CD188" s="196"/>
      <c r="CE188" s="196"/>
      <c r="CF188" s="196"/>
      <c r="CG188" s="196"/>
      <c r="CH188" s="196"/>
      <c r="CI188" s="196"/>
      <c r="CJ188" s="196"/>
      <c r="CK188" s="196"/>
      <c r="CL188" s="196"/>
      <c r="FT188" s="27"/>
    </row>
    <row r="189" spans="1:180" s="92" customFormat="1" ht="13.5" customHeight="1" x14ac:dyDescent="0.3">
      <c r="A189" s="236"/>
      <c r="B189" s="236"/>
      <c r="C189" s="221"/>
      <c r="D189" s="221"/>
      <c r="E189" s="224"/>
      <c r="F189" s="221"/>
      <c r="G189" s="238"/>
      <c r="H189" s="236"/>
      <c r="I189" s="236"/>
      <c r="J189" s="236"/>
      <c r="K189" s="236"/>
      <c r="L189" s="236"/>
      <c r="M189" s="236"/>
      <c r="N189" s="236"/>
      <c r="O189" s="237"/>
      <c r="P189" s="236"/>
      <c r="Q189" s="236"/>
      <c r="R189" s="236"/>
      <c r="S189" s="236"/>
      <c r="T189" s="234"/>
      <c r="U189" s="236"/>
      <c r="V189" s="38"/>
      <c r="W189" s="46"/>
      <c r="X189" s="157"/>
      <c r="Y189" s="86"/>
      <c r="Z189" s="86"/>
      <c r="AA189" s="86" t="str">
        <f t="shared" si="5"/>
        <v/>
      </c>
      <c r="AB189" s="133"/>
      <c r="AC189" s="133"/>
      <c r="AD189" s="133"/>
      <c r="AE189" s="133"/>
      <c r="AF189" s="39" t="str">
        <f>IFERROR(IF(AND(X188="Probabilidad",X189="Probabilidad"),(AF188-(+AF188*AA189)),IF(X189="Probabilidad",(Q188-(+Q188*AA189)),IF(X189="Impacto",AF188,""))),"")</f>
        <v/>
      </c>
      <c r="AG189" s="242"/>
      <c r="AH189" s="242"/>
      <c r="AI189" s="236"/>
      <c r="AJ189" s="85" t="str">
        <f>IFERROR(IF(AND(X188="Impacto",AA189="Impacto"),(AJ188-(+AJ188*AA189)),IF(X189="Impacto",(T188-(+T188*AA189)),IF(X189="Probabilidad",AJ188,""))),"")</f>
        <v/>
      </c>
      <c r="AK189" s="242"/>
      <c r="AL189" s="242"/>
      <c r="AM189" s="236"/>
      <c r="AN189" s="236"/>
      <c r="AO189" s="236"/>
      <c r="AP189" s="86"/>
      <c r="AQ189" s="86"/>
      <c r="AR189" s="45"/>
      <c r="AS189" s="86"/>
      <c r="AT189" s="86"/>
      <c r="AU189" s="86"/>
      <c r="AV189" s="236"/>
      <c r="AW189" s="236"/>
      <c r="AX189" s="90"/>
      <c r="AY189" s="90"/>
      <c r="BA189" s="198"/>
      <c r="BB189" s="198"/>
      <c r="BC189" s="198"/>
      <c r="BD189" s="196"/>
      <c r="BE189" s="196"/>
      <c r="BF189" s="196"/>
      <c r="BG189" s="196"/>
      <c r="BH189" s="196"/>
      <c r="BI189" s="196"/>
      <c r="BJ189" s="196"/>
      <c r="BK189" s="196"/>
      <c r="BL189" s="196"/>
      <c r="BM189" s="196"/>
      <c r="BN189" s="196"/>
      <c r="BO189" s="196"/>
      <c r="BP189" s="196"/>
      <c r="BQ189" s="196"/>
      <c r="BR189" s="196"/>
      <c r="BS189" s="196"/>
      <c r="BT189" s="196"/>
      <c r="BU189" s="196"/>
      <c r="BV189" s="196"/>
      <c r="BW189" s="196"/>
      <c r="BX189" s="196"/>
      <c r="BY189" s="196"/>
      <c r="BZ189" s="196"/>
      <c r="CA189" s="196"/>
      <c r="CB189" s="196"/>
      <c r="CC189" s="196"/>
      <c r="CD189" s="196"/>
      <c r="CE189" s="196"/>
      <c r="CF189" s="196"/>
      <c r="CG189" s="196"/>
      <c r="CH189" s="196"/>
      <c r="CI189" s="196"/>
      <c r="CJ189" s="196"/>
      <c r="CK189" s="196"/>
      <c r="CL189" s="196"/>
      <c r="FT189" s="27"/>
      <c r="FX189" s="37"/>
    </row>
    <row r="190" spans="1:180" s="92" customFormat="1" ht="13.5" customHeight="1" x14ac:dyDescent="0.3">
      <c r="A190" s="236">
        <v>30</v>
      </c>
      <c r="B190" s="236" t="s">
        <v>284</v>
      </c>
      <c r="C190" s="219" t="s">
        <v>802</v>
      </c>
      <c r="D190" s="219" t="s">
        <v>816</v>
      </c>
      <c r="E190" s="222" t="str">
        <f>IFERROR(VLOOKUP(C190,Tabla4[#All],2,0),"")</f>
        <v>Eventos relacionados con la infraestructura tecnológica de la entidad.</v>
      </c>
      <c r="F190" s="219" t="s">
        <v>805</v>
      </c>
      <c r="G190" s="238" t="s">
        <v>35</v>
      </c>
      <c r="H190" s="236" t="s">
        <v>70</v>
      </c>
      <c r="I190" s="236" t="s">
        <v>295</v>
      </c>
      <c r="J190" s="236" t="s">
        <v>296</v>
      </c>
      <c r="K190" s="236" t="s">
        <v>683</v>
      </c>
      <c r="L190" s="236" t="s">
        <v>297</v>
      </c>
      <c r="M190" s="236" t="s">
        <v>35</v>
      </c>
      <c r="N190" s="237" t="s">
        <v>294</v>
      </c>
      <c r="O190" s="237">
        <v>2</v>
      </c>
      <c r="P190" s="236" t="str">
        <f>IF(AND(O190&lt;=2),"Muy Baja",IF(AND(O190&gt;=3,O190&lt;=23),"Baja",IF(AND(O190&gt;=24,O190&lt;=499),"Media",IF(AND(O190&gt;=500,O190&lt;=4999),"Alta",IF(AND(O190&gt;=5000),"Muy Alta",FALSE)))))</f>
        <v>Muy Baja</v>
      </c>
      <c r="Q190" s="236" t="str">
        <f>IF(AND(O190&lt;=2),"20%",IF(AND(O190&gt;=3,O190&lt;=23),"40%",IF(AND(O190&gt;=24,O190&lt;=499),"60%",IF(AND(O190&gt;=500,O190&lt;=4999),"80%",IF(AND(O190&gt;=5000),"100%",FALSE)))))</f>
        <v>20%</v>
      </c>
      <c r="R190" s="236" t="s">
        <v>40</v>
      </c>
      <c r="S190" s="236" t="str">
        <f>IF(AND(R190=$GB$4),"Leve",IF(AND(R190=$GB$5),"Menor",IF(AND(R190=$GB$6),"Moderado",IF(AND(R190=$GB$7),"mayor",IF(AND(R190=$GB$8),"Catastrófico",IF(AND(R190=$GB$10),"Leve",IF(AND(R190=$GB$11),"Menor",IF(AND(R190=$GB$12),"Moderado",IF(AND(R190=$GB$13),"Mayor",IF(AND(R190=$GB$14),"Catastrófico",FALSE))))))))))</f>
        <v>Leve</v>
      </c>
      <c r="T190" s="234" t="str">
        <f>IF(AND(S190="Leve"),"20%",IF(AND(S190="Menor"),"40%",IF(AND(S190="Moderado"),"60%",IF(AND(S190="Mayor"),"80%",IF(AND(S190="Catastrófico"),"100%","")))))</f>
        <v>20%</v>
      </c>
      <c r="U190" s="236" t="str">
        <f>IF(AND(Q190&lt;="40%",T190="20%"),"Bajo",IF(AND(Q190="60%",T190="20%"),"Moderado",IF(AND(Q190="80%",T190="20%"),"Moderado",IF(AND(Q190="100%",T190="20%"),"Alto",IF(AND(Q190="20%",T190="40%"),"Bajo",IF(AND(Q190="40%",T190="40%"),"Moderado",IF(AND(Q190="60%",T190="40%"),"Moderado",IF(AND(Q190="80%",T190="40%"),"Moderado",IF(AND(Q190="100%",T190="40%"),"Alto",IF(AND(Q190="20%",T190="60%"),"Moderado",IF(AND(Q190="40%",T190="60%"),"Moderado",IF(AND(Q190="60%",T190="60%"),"Moderado",IF(AND(Q190="80%",T190="60%"),"Alto",IF(AND(Q190="100%",T190="60%"),"Alto",IF(AND(Q190="20%",T190="80%"),"Alto",IF(AND(Q190="40%",T190="80%"),"Alto",IF(AND(Q190="60%",T190="80%"),"Alto",IF(AND(Q190="80%",T190="80%"),"Alto",IF(AND(Q190="100%",T190="80%"),"Alto",IF(AND(Q190="20%",T190="100%"),"Extremo",IF(AND(Q190="40%",T190="100%"),"Extremo",IF(AND(Q190="60%",T190="100%"),"Extremo",IF(AND(Q190="80%",T190="100%"),"Moderado",IF(AND(Q190="100%",T190="100%"),"Extremo",""""))))))))))))))))))))))))</f>
        <v>Bajo</v>
      </c>
      <c r="V190" s="38">
        <v>1</v>
      </c>
      <c r="W190" s="48" t="s">
        <v>646</v>
      </c>
      <c r="X190" s="157" t="s">
        <v>54</v>
      </c>
      <c r="Y190" s="86" t="s">
        <v>51</v>
      </c>
      <c r="Z190" s="86" t="s">
        <v>57</v>
      </c>
      <c r="AA190" s="86" t="str">
        <f>IF(AND(Y190=$GD$2,Z190=$GE$2),"50%",IF(AND(Y190=$GD$2,Z190=$GE$3),"40%",IF(AND(Y190=$GD$3,Z190=$GE$2),"40%",IF(AND(Y190=$GD$3,Z190=$GE$3),"30%",IF(AND(Y190=$GD$4,Z190=$GE$2),"35%",IF(AND(Y190=$GD$4,Z190=$GE$3),"25%",""))))))</f>
        <v>40%</v>
      </c>
      <c r="AB190" s="133" t="s">
        <v>783</v>
      </c>
      <c r="AC190" s="133" t="s">
        <v>795</v>
      </c>
      <c r="AD190" s="133" t="s">
        <v>784</v>
      </c>
      <c r="AE190" s="133" t="s">
        <v>785</v>
      </c>
      <c r="AF190" s="39">
        <f>IFERROR(IF(X190="Probabilidad",(Q190-(+Q190*AA190)),IF(X190="Impacto",Q190,"")),"")</f>
        <v>0.12</v>
      </c>
      <c r="AG190" s="242">
        <f>LOOKUP(2,1/(AF190:AF195&lt;&gt;""),AF190:AF195)</f>
        <v>7.1999999999999995E-2</v>
      </c>
      <c r="AH190" s="242">
        <f>AG190*1</f>
        <v>7.1999999999999995E-2</v>
      </c>
      <c r="AI190" s="236" t="str">
        <f>IF(AND(AG190&lt;=20%),"Muy Baja",IF(AND(AG190&gt;=21%,AG190&lt;=40%),"Baja",IF(AND(AG190&gt;=41%,AG190&lt;=60%),"Media",IF(AND(AG190&gt;=61%,AG190&lt;=80%),"Alta",IF(AND(AG190&gt;=81%,AG190&gt;=100%),"Muy Alta",FALSE)))))</f>
        <v>Muy Baja</v>
      </c>
      <c r="AJ190" s="85" t="str">
        <f>IFERROR(IF(X190="Impacto",(T190-(+T190*AA190)),IF(X190="Probabilidad",T190,"")),"")</f>
        <v>20%</v>
      </c>
      <c r="AK190" s="242" t="str">
        <f>LOOKUP(2,1/(AJ190:AJ195&lt;&gt;""),AJ190:AJ195)</f>
        <v>20%</v>
      </c>
      <c r="AL190" s="242">
        <f>AK190*1</f>
        <v>0.2</v>
      </c>
      <c r="AM190" s="236" t="str">
        <f>IF(AND(AK190&lt;="20%"),"Leve",IF(AND(AK190&gt;="21%",AK190&lt;="40%"),"Menor",IF(AND(AK190&gt;=41%,AK190&lt;=60%),"Moderado",IF(AND(AK190&gt;=61%,AK190&lt;=80%),"Mayor",IF(AND(AK190&gt;="81%",AK190&lt;="100%"),"Catastrófico",FALSE)))))</f>
        <v>Leve</v>
      </c>
      <c r="AN190" s="236" t="str">
        <f>IF(OR(AND(AI190="Media",AM190="Leve"),AND(AI190="Alta",AM190="Leve"),AND(AI190="Alta",AM190="Menor"),AND(AI190="Media",AM190="Menor"),AND(AI190="Baja",AM190="Menor"),AND(AI190="Media",AM190="Moderado"),AND(AI190="Baja",AM190="Moderado"),AND(AI190="Muy Baja",AM190="Moderado")),"Moderado",IF(OR(AND(AI190="Baja",AM190="Leve"),AND(AI190="Muy Baja",AM190="Leve"),AND(AI190="Muy Baja",AM190="Menor")),"Bajo",IF(OR(AND(AI190="Muy Alta",AM190="Leve"),AND(AI190="Muy Alta",AM190="Menor"),AND(AI190="Muy Alta",AM190="Moderado"),AND(AI190="Alta",AM190="Moderado"),AND(AI190="Muy Alta",AM190="Mayor"),AND(AI190="Alta",AM190="Mayor"),AND(AI190="Media",AM190="Mayor"),AND(AI190="Baja",AM190="Mayor"),AND(AI190="Muy Baja",AM190="Mayor")),"Alto",IF(OR(AND(AI190="Alta",AM190="Catastrófico"),AND(AI190="Muy Alta",AM190="Catastrófico"),AND(AI190="Media",AM190="Catastrófico"),AND(AI190="Baja",AM190="Catastrófico"),AND(AI190="Muy Baja",AM190="Catastrófico")),"Extremo",IF(AM190="Catastrófico","Extremo")))))</f>
        <v>Bajo</v>
      </c>
      <c r="AO190" s="236" t="s">
        <v>65</v>
      </c>
      <c r="AP190" s="86"/>
      <c r="AQ190" s="86"/>
      <c r="AR190" s="45"/>
      <c r="AS190" s="86"/>
      <c r="AT190" s="86"/>
      <c r="AU190" s="86"/>
      <c r="AV190" s="278" t="s">
        <v>647</v>
      </c>
      <c r="AW190" s="236" t="s">
        <v>159</v>
      </c>
      <c r="AX190" s="88"/>
      <c r="AY190" s="88"/>
      <c r="BA190" s="198"/>
      <c r="BB190" s="198"/>
      <c r="BC190" s="198"/>
      <c r="BD190" s="196"/>
      <c r="BE190" s="196"/>
      <c r="BF190" s="196"/>
      <c r="BG190" s="196"/>
      <c r="BH190" s="196"/>
      <c r="BI190" s="196"/>
      <c r="BJ190" s="196"/>
      <c r="BK190" s="196"/>
      <c r="BL190" s="196"/>
      <c r="BM190" s="196"/>
      <c r="BN190" s="196"/>
      <c r="BO190" s="196"/>
      <c r="BP190" s="196"/>
      <c r="BQ190" s="196"/>
      <c r="BR190" s="196"/>
      <c r="BS190" s="196"/>
      <c r="BT190" s="196"/>
      <c r="BU190" s="196"/>
      <c r="BV190" s="196"/>
      <c r="BW190" s="196"/>
      <c r="BX190" s="196"/>
      <c r="BY190" s="196"/>
      <c r="BZ190" s="196"/>
      <c r="CA190" s="196"/>
      <c r="CB190" s="196"/>
      <c r="CC190" s="196"/>
      <c r="CD190" s="196"/>
      <c r="CE190" s="196"/>
      <c r="CF190" s="196"/>
      <c r="CG190" s="196"/>
      <c r="CH190" s="196"/>
      <c r="CI190" s="196"/>
      <c r="CJ190" s="196"/>
      <c r="CK190" s="196"/>
      <c r="CL190" s="196"/>
      <c r="FT190" s="27"/>
      <c r="FX190" s="36"/>
    </row>
    <row r="191" spans="1:180" s="92" customFormat="1" ht="13.5" customHeight="1" x14ac:dyDescent="0.3">
      <c r="A191" s="236"/>
      <c r="B191" s="236"/>
      <c r="C191" s="220"/>
      <c r="D191" s="220"/>
      <c r="E191" s="223"/>
      <c r="F191" s="220"/>
      <c r="G191" s="238"/>
      <c r="H191" s="236"/>
      <c r="I191" s="236"/>
      <c r="J191" s="236"/>
      <c r="K191" s="236"/>
      <c r="L191" s="236"/>
      <c r="M191" s="236"/>
      <c r="N191" s="237"/>
      <c r="O191" s="237"/>
      <c r="P191" s="236"/>
      <c r="Q191" s="236"/>
      <c r="R191" s="236"/>
      <c r="S191" s="236"/>
      <c r="T191" s="234"/>
      <c r="U191" s="236"/>
      <c r="V191" s="38">
        <v>2</v>
      </c>
      <c r="W191" s="46" t="s">
        <v>298</v>
      </c>
      <c r="X191" s="157" t="s">
        <v>54</v>
      </c>
      <c r="Y191" s="86" t="s">
        <v>51</v>
      </c>
      <c r="Z191" s="86" t="s">
        <v>57</v>
      </c>
      <c r="AA191" s="86" t="str">
        <f t="shared" si="5"/>
        <v>40%</v>
      </c>
      <c r="AB191" s="133" t="s">
        <v>783</v>
      </c>
      <c r="AC191" s="133" t="s">
        <v>795</v>
      </c>
      <c r="AD191" s="133" t="s">
        <v>784</v>
      </c>
      <c r="AE191" s="133" t="s">
        <v>785</v>
      </c>
      <c r="AF191" s="39">
        <f>IFERROR(IF(AND(X190="Probabilidad",X191="Probabilidad"),(AF190-(+AF190*AA191)),IF(X191="Probabilidad",(Q190-(+Q190*AA191)),IF(X191="Impacto",AF190,""))),"")</f>
        <v>7.1999999999999995E-2</v>
      </c>
      <c r="AG191" s="242"/>
      <c r="AH191" s="242"/>
      <c r="AI191" s="236"/>
      <c r="AJ191" s="85" t="str">
        <f>IFERROR(IF(AND(X190="Impacto",AA191="Impacto"),(AJ190-(+AJ190*AA191)),IF(X191="Impacto",(T190-(+T190*AA191)),IF(X191="Probabilidad",AJ190,""))),"")</f>
        <v>20%</v>
      </c>
      <c r="AK191" s="242"/>
      <c r="AL191" s="242"/>
      <c r="AM191" s="236"/>
      <c r="AN191" s="236"/>
      <c r="AO191" s="236"/>
      <c r="AP191" s="86"/>
      <c r="AQ191" s="86"/>
      <c r="AR191" s="45"/>
      <c r="AS191" s="86"/>
      <c r="AT191" s="86"/>
      <c r="AU191" s="86"/>
      <c r="AV191" s="278"/>
      <c r="AW191" s="236"/>
      <c r="AX191" s="89"/>
      <c r="AY191" s="89"/>
      <c r="BA191" s="198"/>
      <c r="BB191" s="198"/>
      <c r="BC191" s="198"/>
      <c r="BD191" s="196"/>
      <c r="BE191" s="196"/>
      <c r="BF191" s="196"/>
      <c r="BG191" s="196"/>
      <c r="BH191" s="196"/>
      <c r="BI191" s="196"/>
      <c r="BJ191" s="196"/>
      <c r="BK191" s="196"/>
      <c r="BL191" s="196"/>
      <c r="BM191" s="196"/>
      <c r="BN191" s="196"/>
      <c r="BO191" s="196"/>
      <c r="BP191" s="196"/>
      <c r="BQ191" s="196"/>
      <c r="BR191" s="196"/>
      <c r="BS191" s="196"/>
      <c r="BT191" s="196"/>
      <c r="BU191" s="196"/>
      <c r="BV191" s="196"/>
      <c r="BW191" s="196"/>
      <c r="BX191" s="196"/>
      <c r="BY191" s="196"/>
      <c r="BZ191" s="196"/>
      <c r="CA191" s="196"/>
      <c r="CB191" s="196"/>
      <c r="CC191" s="196"/>
      <c r="CD191" s="196"/>
      <c r="CE191" s="196"/>
      <c r="CF191" s="196"/>
      <c r="CG191" s="196"/>
      <c r="CH191" s="196"/>
      <c r="CI191" s="196"/>
      <c r="CJ191" s="196"/>
      <c r="CK191" s="196"/>
      <c r="CL191" s="196"/>
      <c r="FT191" s="27"/>
    </row>
    <row r="192" spans="1:180" s="92" customFormat="1" ht="13.5" customHeight="1" x14ac:dyDescent="0.3">
      <c r="A192" s="236"/>
      <c r="B192" s="236"/>
      <c r="C192" s="220"/>
      <c r="D192" s="220"/>
      <c r="E192" s="223"/>
      <c r="F192" s="220"/>
      <c r="G192" s="238"/>
      <c r="H192" s="236"/>
      <c r="I192" s="236"/>
      <c r="J192" s="236"/>
      <c r="K192" s="236"/>
      <c r="L192" s="236"/>
      <c r="M192" s="236"/>
      <c r="N192" s="237"/>
      <c r="O192" s="237"/>
      <c r="P192" s="236"/>
      <c r="Q192" s="236"/>
      <c r="R192" s="236"/>
      <c r="S192" s="236"/>
      <c r="T192" s="234"/>
      <c r="U192" s="236"/>
      <c r="V192" s="38"/>
      <c r="W192" s="46"/>
      <c r="X192" s="157"/>
      <c r="Y192" s="86"/>
      <c r="Z192" s="86"/>
      <c r="AA192" s="86" t="str">
        <f t="shared" si="5"/>
        <v/>
      </c>
      <c r="AB192" s="133"/>
      <c r="AC192" s="133"/>
      <c r="AD192" s="133"/>
      <c r="AE192" s="133"/>
      <c r="AF192" s="39" t="str">
        <f>IFERROR(IF(AND(X191="Probabilidad",X192="Probabilidad"),(AF191-(+AF191*AA192)),IF(X192="Probabilidad",(Q191-(+Q191*AA192)),IF(X192="Impacto",AF191,""))),"")</f>
        <v/>
      </c>
      <c r="AG192" s="242"/>
      <c r="AH192" s="242"/>
      <c r="AI192" s="236"/>
      <c r="AJ192" s="85" t="str">
        <f>IFERROR(IF(AND(X191="Impacto",AA192="Impacto"),(AJ191-(+AJ191*AA192)),IF(X192="Impacto",(T191-(+T191*AA192)),IF(X192="Probabilidad",AJ191,""))),"")</f>
        <v/>
      </c>
      <c r="AK192" s="242"/>
      <c r="AL192" s="242"/>
      <c r="AM192" s="236"/>
      <c r="AN192" s="236"/>
      <c r="AO192" s="236"/>
      <c r="AP192" s="86"/>
      <c r="AQ192" s="86"/>
      <c r="AR192" s="45"/>
      <c r="AS192" s="86"/>
      <c r="AT192" s="86"/>
      <c r="AU192" s="86"/>
      <c r="AV192" s="278"/>
      <c r="AW192" s="236"/>
      <c r="AX192" s="89"/>
      <c r="AY192" s="89"/>
      <c r="BA192" s="198"/>
      <c r="BB192" s="198"/>
      <c r="BC192" s="198"/>
      <c r="BD192" s="196"/>
      <c r="BE192" s="196"/>
      <c r="BF192" s="196"/>
      <c r="BG192" s="196"/>
      <c r="BH192" s="196"/>
      <c r="BI192" s="196"/>
      <c r="BJ192" s="196"/>
      <c r="BK192" s="196"/>
      <c r="BL192" s="196"/>
      <c r="BM192" s="196"/>
      <c r="BN192" s="196"/>
      <c r="BO192" s="196"/>
      <c r="BP192" s="196"/>
      <c r="BQ192" s="196"/>
      <c r="BR192" s="196"/>
      <c r="BS192" s="196"/>
      <c r="BT192" s="196"/>
      <c r="BU192" s="196"/>
      <c r="BV192" s="196"/>
      <c r="BW192" s="196"/>
      <c r="BX192" s="196"/>
      <c r="BY192" s="196"/>
      <c r="BZ192" s="196"/>
      <c r="CA192" s="196"/>
      <c r="CB192" s="196"/>
      <c r="CC192" s="196"/>
      <c r="CD192" s="196"/>
      <c r="CE192" s="196"/>
      <c r="CF192" s="196"/>
      <c r="CG192" s="196"/>
      <c r="CH192" s="196"/>
      <c r="CI192" s="196"/>
      <c r="CJ192" s="196"/>
      <c r="CK192" s="196"/>
      <c r="CL192" s="196"/>
      <c r="FT192" s="27"/>
    </row>
    <row r="193" spans="1:188" s="92" customFormat="1" ht="13.5" customHeight="1" x14ac:dyDescent="0.3">
      <c r="A193" s="236"/>
      <c r="B193" s="236"/>
      <c r="C193" s="220"/>
      <c r="D193" s="220"/>
      <c r="E193" s="223"/>
      <c r="F193" s="220"/>
      <c r="G193" s="238"/>
      <c r="H193" s="236"/>
      <c r="I193" s="236"/>
      <c r="J193" s="236"/>
      <c r="K193" s="236"/>
      <c r="L193" s="236"/>
      <c r="M193" s="236"/>
      <c r="N193" s="237"/>
      <c r="O193" s="237"/>
      <c r="P193" s="236"/>
      <c r="Q193" s="236"/>
      <c r="R193" s="236"/>
      <c r="S193" s="236"/>
      <c r="T193" s="234"/>
      <c r="U193" s="236"/>
      <c r="V193" s="38"/>
      <c r="W193" s="46"/>
      <c r="X193" s="157"/>
      <c r="Y193" s="86"/>
      <c r="Z193" s="86"/>
      <c r="AA193" s="86" t="str">
        <f t="shared" si="5"/>
        <v/>
      </c>
      <c r="AB193" s="133"/>
      <c r="AC193" s="133"/>
      <c r="AD193" s="133"/>
      <c r="AE193" s="133"/>
      <c r="AF193" s="39" t="str">
        <f>IFERROR(IF(AND(X192="Probabilidad",X193="Probabilidad"),(AF192-(+AF192*AA193)),IF(X193="Probabilidad",(Q192-(+Q192*AA193)),IF(X193="Impacto",AF192,""))),"")</f>
        <v/>
      </c>
      <c r="AG193" s="242"/>
      <c r="AH193" s="242"/>
      <c r="AI193" s="236"/>
      <c r="AJ193" s="85" t="str">
        <f>IFERROR(IF(AND(X192="Impacto",AA193="Impacto"),(AJ192-(+AJ192*AA193)),IF(X193="Impacto",(T192-(+T192*AA193)),IF(X193="Probabilidad",AJ192,""))),"")</f>
        <v/>
      </c>
      <c r="AK193" s="242"/>
      <c r="AL193" s="242"/>
      <c r="AM193" s="236"/>
      <c r="AN193" s="236"/>
      <c r="AO193" s="236"/>
      <c r="AP193" s="86"/>
      <c r="AQ193" s="86"/>
      <c r="AR193" s="45"/>
      <c r="AS193" s="86"/>
      <c r="AT193" s="86"/>
      <c r="AU193" s="86"/>
      <c r="AV193" s="278"/>
      <c r="AW193" s="236"/>
      <c r="AX193" s="89"/>
      <c r="AY193" s="89"/>
      <c r="BA193" s="198"/>
      <c r="BB193" s="198"/>
      <c r="BC193" s="198"/>
      <c r="BD193" s="196"/>
      <c r="BE193" s="196"/>
      <c r="BF193" s="196"/>
      <c r="BG193" s="196"/>
      <c r="BH193" s="196"/>
      <c r="BI193" s="196"/>
      <c r="BJ193" s="196"/>
      <c r="BK193" s="196"/>
      <c r="BL193" s="196"/>
      <c r="BM193" s="196"/>
      <c r="BN193" s="196"/>
      <c r="BO193" s="196"/>
      <c r="BP193" s="196"/>
      <c r="BQ193" s="196"/>
      <c r="BR193" s="196"/>
      <c r="BS193" s="196"/>
      <c r="BT193" s="196"/>
      <c r="BU193" s="196"/>
      <c r="BV193" s="196"/>
      <c r="BW193" s="196"/>
      <c r="BX193" s="196"/>
      <c r="BY193" s="196"/>
      <c r="BZ193" s="196"/>
      <c r="CA193" s="196"/>
      <c r="CB193" s="196"/>
      <c r="CC193" s="196"/>
      <c r="CD193" s="196"/>
      <c r="CE193" s="196"/>
      <c r="CF193" s="196"/>
      <c r="CG193" s="196"/>
      <c r="CH193" s="196"/>
      <c r="CI193" s="196"/>
      <c r="CJ193" s="196"/>
      <c r="CK193" s="196"/>
      <c r="CL193" s="196"/>
      <c r="FT193" s="27"/>
    </row>
    <row r="194" spans="1:188" s="92" customFormat="1" ht="13.5" customHeight="1" x14ac:dyDescent="0.3">
      <c r="A194" s="236"/>
      <c r="B194" s="236"/>
      <c r="C194" s="220"/>
      <c r="D194" s="220"/>
      <c r="E194" s="223"/>
      <c r="F194" s="220"/>
      <c r="G194" s="238"/>
      <c r="H194" s="236"/>
      <c r="I194" s="236"/>
      <c r="J194" s="236"/>
      <c r="K194" s="236"/>
      <c r="L194" s="236"/>
      <c r="M194" s="236"/>
      <c r="N194" s="237"/>
      <c r="O194" s="237"/>
      <c r="P194" s="236"/>
      <c r="Q194" s="236"/>
      <c r="R194" s="236"/>
      <c r="S194" s="236"/>
      <c r="T194" s="234"/>
      <c r="U194" s="236"/>
      <c r="V194" s="38"/>
      <c r="W194" s="46"/>
      <c r="X194" s="157"/>
      <c r="Y194" s="86"/>
      <c r="Z194" s="86"/>
      <c r="AA194" s="86" t="str">
        <f t="shared" si="5"/>
        <v/>
      </c>
      <c r="AB194" s="133"/>
      <c r="AC194" s="133"/>
      <c r="AD194" s="133"/>
      <c r="AE194" s="133"/>
      <c r="AF194" s="39" t="str">
        <f>IFERROR(IF(AND(X193="Probabilidad",X194="Probabilidad"),(AF193-(+AF193*AA194)),IF(X194="Probabilidad",(Q193-(+Q193*AA194)),IF(X194="Impacto",AF193,""))),"")</f>
        <v/>
      </c>
      <c r="AG194" s="242"/>
      <c r="AH194" s="242"/>
      <c r="AI194" s="236"/>
      <c r="AJ194" s="85" t="str">
        <f>IFERROR(IF(AND(X193="Impacto",AA194="Impacto"),(AJ193-(+AJ193*AA194)),IF(X194="Impacto",(T193-(+T193*AA194)),IF(X194="Probabilidad",AJ193,""))),"")</f>
        <v/>
      </c>
      <c r="AK194" s="242"/>
      <c r="AL194" s="242"/>
      <c r="AM194" s="236"/>
      <c r="AN194" s="236"/>
      <c r="AO194" s="236"/>
      <c r="AP194" s="86"/>
      <c r="AQ194" s="86"/>
      <c r="AR194" s="45"/>
      <c r="AS194" s="86"/>
      <c r="AT194" s="86"/>
      <c r="AU194" s="86"/>
      <c r="AV194" s="278"/>
      <c r="AW194" s="236"/>
      <c r="AX194" s="89"/>
      <c r="AY194" s="89"/>
      <c r="BA194" s="198"/>
      <c r="BB194" s="198"/>
      <c r="BC194" s="198"/>
      <c r="BD194" s="196"/>
      <c r="BE194" s="196"/>
      <c r="BF194" s="196"/>
      <c r="BG194" s="196"/>
      <c r="BH194" s="196"/>
      <c r="BI194" s="196"/>
      <c r="BJ194" s="196"/>
      <c r="BK194" s="196"/>
      <c r="BL194" s="196"/>
      <c r="BM194" s="196"/>
      <c r="BN194" s="196"/>
      <c r="BO194" s="196"/>
      <c r="BP194" s="196"/>
      <c r="BQ194" s="196"/>
      <c r="BR194" s="196"/>
      <c r="BS194" s="196"/>
      <c r="BT194" s="196"/>
      <c r="BU194" s="196"/>
      <c r="BV194" s="196"/>
      <c r="BW194" s="196"/>
      <c r="BX194" s="196"/>
      <c r="BY194" s="196"/>
      <c r="BZ194" s="196"/>
      <c r="CA194" s="196"/>
      <c r="CB194" s="196"/>
      <c r="CC194" s="196"/>
      <c r="CD194" s="196"/>
      <c r="CE194" s="196"/>
      <c r="CF194" s="196"/>
      <c r="CG194" s="196"/>
      <c r="CH194" s="196"/>
      <c r="CI194" s="196"/>
      <c r="CJ194" s="196"/>
      <c r="CK194" s="196"/>
      <c r="CL194" s="196"/>
      <c r="FT194" s="27"/>
    </row>
    <row r="195" spans="1:188" s="92" customFormat="1" ht="13.5" customHeight="1" x14ac:dyDescent="0.3">
      <c r="A195" s="236"/>
      <c r="B195" s="236"/>
      <c r="C195" s="221"/>
      <c r="D195" s="221"/>
      <c r="E195" s="224"/>
      <c r="F195" s="221"/>
      <c r="G195" s="238"/>
      <c r="H195" s="236"/>
      <c r="I195" s="236"/>
      <c r="J195" s="236"/>
      <c r="K195" s="236"/>
      <c r="L195" s="236"/>
      <c r="M195" s="236"/>
      <c r="N195" s="237"/>
      <c r="O195" s="237"/>
      <c r="P195" s="236"/>
      <c r="Q195" s="236"/>
      <c r="R195" s="236"/>
      <c r="S195" s="236"/>
      <c r="T195" s="234"/>
      <c r="U195" s="236"/>
      <c r="V195" s="38"/>
      <c r="W195" s="46"/>
      <c r="X195" s="157"/>
      <c r="Y195" s="86"/>
      <c r="Z195" s="86"/>
      <c r="AA195" s="86" t="str">
        <f t="shared" si="5"/>
        <v/>
      </c>
      <c r="AB195" s="133"/>
      <c r="AC195" s="133"/>
      <c r="AD195" s="133"/>
      <c r="AE195" s="133"/>
      <c r="AF195" s="39" t="str">
        <f>IFERROR(IF(AND(X194="Probabilidad",X195="Probabilidad"),(AF194-(+AF194*AA195)),IF(X195="Probabilidad",(Q194-(+Q194*AA195)),IF(X195="Impacto",AF194,""))),"")</f>
        <v/>
      </c>
      <c r="AG195" s="242"/>
      <c r="AH195" s="242"/>
      <c r="AI195" s="236"/>
      <c r="AJ195" s="85" t="str">
        <f>IFERROR(IF(AND(X194="Impacto",AA195="Impacto"),(AJ194-(+AJ194*AA195)),IF(X195="Impacto",(T194-(+T194*AA195)),IF(X195="Probabilidad",AJ194,""))),"")</f>
        <v/>
      </c>
      <c r="AK195" s="242"/>
      <c r="AL195" s="242"/>
      <c r="AM195" s="236"/>
      <c r="AN195" s="236"/>
      <c r="AO195" s="236"/>
      <c r="AP195" s="86"/>
      <c r="AQ195" s="86"/>
      <c r="AR195" s="45"/>
      <c r="AS195" s="86"/>
      <c r="AT195" s="86"/>
      <c r="AU195" s="86"/>
      <c r="AV195" s="278"/>
      <c r="AW195" s="236"/>
      <c r="AX195" s="90"/>
      <c r="AY195" s="90"/>
      <c r="BA195" s="198"/>
      <c r="BB195" s="198"/>
      <c r="BC195" s="198"/>
      <c r="BD195" s="196"/>
      <c r="BE195" s="196"/>
      <c r="BF195" s="196"/>
      <c r="BG195" s="196"/>
      <c r="BH195" s="196"/>
      <c r="BI195" s="196"/>
      <c r="BJ195" s="196"/>
      <c r="BK195" s="196"/>
      <c r="BL195" s="196"/>
      <c r="BM195" s="196"/>
      <c r="BN195" s="196"/>
      <c r="BO195" s="196"/>
      <c r="BP195" s="196"/>
      <c r="BQ195" s="196"/>
      <c r="BR195" s="196"/>
      <c r="BS195" s="196"/>
      <c r="BT195" s="196"/>
      <c r="BU195" s="196"/>
      <c r="BV195" s="196"/>
      <c r="BW195" s="196"/>
      <c r="BX195" s="196"/>
      <c r="BY195" s="196"/>
      <c r="BZ195" s="196"/>
      <c r="CA195" s="196"/>
      <c r="CB195" s="196"/>
      <c r="CC195" s="196"/>
      <c r="CD195" s="196"/>
      <c r="CE195" s="196"/>
      <c r="CF195" s="196"/>
      <c r="CG195" s="196"/>
      <c r="CH195" s="196"/>
      <c r="CI195" s="196"/>
      <c r="CJ195" s="196"/>
      <c r="CK195" s="196"/>
      <c r="CL195" s="196"/>
      <c r="FT195" s="27"/>
      <c r="FX195" s="37"/>
    </row>
    <row r="196" spans="1:188" s="92" customFormat="1" ht="14.25" customHeight="1" x14ac:dyDescent="0.3">
      <c r="A196" s="236">
        <v>31</v>
      </c>
      <c r="B196" s="236" t="s">
        <v>284</v>
      </c>
      <c r="C196" s="219" t="s">
        <v>841</v>
      </c>
      <c r="D196" s="219" t="s">
        <v>814</v>
      </c>
      <c r="E196" s="222" t="str">
        <f>IFERROR(VLOOKUP(C196,Tabla4[#All],2,0),"")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96" s="219" t="s">
        <v>805</v>
      </c>
      <c r="G196" s="238" t="s">
        <v>32</v>
      </c>
      <c r="H196" s="236" t="s">
        <v>70</v>
      </c>
      <c r="I196" s="236" t="s">
        <v>299</v>
      </c>
      <c r="J196" s="236" t="s">
        <v>300</v>
      </c>
      <c r="K196" s="236" t="s">
        <v>301</v>
      </c>
      <c r="L196" s="236" t="s">
        <v>302</v>
      </c>
      <c r="M196" s="236" t="s">
        <v>32</v>
      </c>
      <c r="N196" s="237" t="s">
        <v>163</v>
      </c>
      <c r="O196" s="237">
        <v>1</v>
      </c>
      <c r="P196" s="236" t="str">
        <f>IF(AND(O196&lt;=2),"Muy Baja",IF(AND(O196&gt;=3,O196&lt;=23),"Baja",IF(AND(O196&gt;=24,O196&lt;=499),"Media",IF(AND(O196&gt;=500,O196&lt;=4999),"Alta",IF(AND(O196&gt;=5000),"Muy Alta",FALSE)))))</f>
        <v>Muy Baja</v>
      </c>
      <c r="Q196" s="236" t="str">
        <f>IF(AND(O196&lt;=2),"20%",IF(AND(O196&gt;=3,O196&lt;=23),"40%",IF(AND(O196&gt;=24,O196&lt;=499),"60%",IF(AND(O196&gt;=500,O196&lt;=4999),"80%",IF(AND(O196&gt;=5000),"100%",FALSE)))))</f>
        <v>20%</v>
      </c>
      <c r="R196" s="236" t="s">
        <v>41</v>
      </c>
      <c r="S196" s="236" t="str">
        <f>IF(AND(R196=$GB$4),"Leve",IF(AND(R196=$GB$5),"Menor",IF(AND(R196=$GB$6),"Moderado",IF(AND(R196=$GB$7),"mayor",IF(AND(R196=$GB$8),"Catastrófico",IF(AND(R196=$GB$10),"Leve",IF(AND(R196=$GB$11),"Menor",IF(AND(R196=$GB$12),"Moderado",IF(AND(R196=$GB$13),"Mayor",IF(AND(R196=$GB$14),"Catastrófico",FALSE))))))))))</f>
        <v>Menor</v>
      </c>
      <c r="T196" s="234" t="str">
        <f>IF(AND(S196="Leve"),"20%",IF(AND(S196="Menor"),"40%",IF(AND(S196="Moderado"),"60%",IF(AND(S196="Mayor"),"80%",IF(AND(S196="Catastrófico"),"100%","")))))</f>
        <v>40%</v>
      </c>
      <c r="U196" s="236" t="str">
        <f>IF(AND(Q196&lt;="40%",T196="20%"),"Bajo",IF(AND(Q196="60%",T196="20%"),"Moderado",IF(AND(Q196="80%",T196="20%"),"Moderado",IF(AND(Q196="100%",T196="20%"),"Alto",IF(AND(Q196="20%",T196="40%"),"Bajo",IF(AND(Q196="40%",T196="40%"),"Moderado",IF(AND(Q196="60%",T196="40%"),"Moderado",IF(AND(Q196="80%",T196="40%"),"Moderado",IF(AND(Q196="100%",T196="40%"),"Alto",IF(AND(Q196="20%",T196="60%"),"Moderado",IF(AND(Q196="40%",T196="60%"),"Moderado",IF(AND(Q196="60%",T196="60%"),"Moderado",IF(AND(Q196="80%",T196="60%"),"Alto",IF(AND(Q196="100%",T196="60%"),"Alto",IF(AND(Q196="20%",T196="80%"),"Alto",IF(AND(Q196="40%",T196="80%"),"Alto",IF(AND(Q196="60%",T196="80%"),"Alto",IF(AND(Q196="80%",T196="80%"),"Alto",IF(AND(Q196="100%",T196="80%"),"Alto",IF(AND(Q196="20%",T196="100%"),"Extremo",IF(AND(Q196="40%",T196="100%"),"Extremo",IF(AND(Q196="60%",T196="100%"),"Extremo",IF(AND(Q196="80%",T196="100%"),"Moderado",IF(AND(Q196="100%",T196="100%"),"Extremo",""""))))))))))))))))))))))))</f>
        <v>Bajo</v>
      </c>
      <c r="V196" s="38">
        <v>1</v>
      </c>
      <c r="W196" s="46" t="s">
        <v>303</v>
      </c>
      <c r="X196" s="157" t="s">
        <v>54</v>
      </c>
      <c r="Y196" s="86" t="s">
        <v>51</v>
      </c>
      <c r="Z196" s="86" t="s">
        <v>57</v>
      </c>
      <c r="AA196" s="86" t="str">
        <f>IF(AND(Y196=$GD$2,Z196=$GE$2),"50%",IF(AND(Y196=$GD$2,Z196=$GE$3),"40%",IF(AND(Y196=$GD$3,Z196=$GE$2),"40%",IF(AND(Y196=$GD$3,Z196=$GE$3),"30%",IF(AND(Y196=$GD$4,Z196=$GE$2),"35%",IF(AND(Y196=$GD$4,Z196=$GE$3),"25%",""))))))</f>
        <v>40%</v>
      </c>
      <c r="AB196" s="133" t="s">
        <v>790</v>
      </c>
      <c r="AC196" s="133" t="s">
        <v>852</v>
      </c>
      <c r="AD196" s="133" t="s">
        <v>796</v>
      </c>
      <c r="AE196" s="133" t="s">
        <v>785</v>
      </c>
      <c r="AF196" s="39">
        <f>IFERROR(IF(X196="Probabilidad",(Q196-(+Q196*AA196)),IF(X196="Impacto",Q196,"")),"")</f>
        <v>0.12</v>
      </c>
      <c r="AG196" s="242">
        <f>LOOKUP(2,1/(AF196:AF201&lt;&gt;""),AF196:AF201)</f>
        <v>7.1999999999999995E-2</v>
      </c>
      <c r="AH196" s="242">
        <f>AG196*1</f>
        <v>7.1999999999999995E-2</v>
      </c>
      <c r="AI196" s="236" t="str">
        <f>IF(AND(AG196&lt;=20%),"Muy Baja",IF(AND(AG196&gt;=21%,AG196&lt;=40%),"Baja",IF(AND(AG196&gt;=41%,AG196&lt;=60%),"Media",IF(AND(AG196&gt;=61%,AG196&lt;=80%),"Alta",IF(AND(AG196&gt;=81%,AG196&gt;=100%),"Muy Alta",FALSE)))))</f>
        <v>Muy Baja</v>
      </c>
      <c r="AJ196" s="85" t="str">
        <f>IFERROR(IF(X196="Impacto",(T196-(+T196*AA196)),IF(X196="Probabilidad",T196,"")),"")</f>
        <v>40%</v>
      </c>
      <c r="AK196" s="242" t="str">
        <f>LOOKUP(2,1/(AJ196:AJ201&lt;&gt;""),AJ196:AJ201)</f>
        <v>40%</v>
      </c>
      <c r="AL196" s="242">
        <f>AK196*1</f>
        <v>0.4</v>
      </c>
      <c r="AM196" s="236" t="str">
        <f>IF(AND(AK196&lt;=20%),"Leve",IF(AND(AK196&gt;="21%",AK196&lt;="40%"),"Menor",IF(AND(AK196&gt;=41%,AK196&lt;=60%),"Moderado",IF(AND(AK196&gt;=61%,AK196&lt;=80%),"Mayor",IF(AND(AK196&gt;="81%",AK196&lt;="100%"),"Catastrófico",FALSE)))))</f>
        <v>Menor</v>
      </c>
      <c r="AN196" s="236" t="str">
        <f>IF(OR(AND(AI196="Media",AM196="Leve"),AND(AI196="Alta",AM196="Leve"),AND(AI196="Alta",AM196="Menor"),AND(AI196="Media",AM196="Menor"),AND(AI196="Baja",AM196="Menor"),AND(AI196="Media",AM196="Moderado"),AND(AI196="Baja",AM196="Moderado"),AND(AI196="Muy Baja",AM196="Moderado")),"Moderado",IF(OR(AND(AI196="Baja",AM196="Leve"),AND(AI196="Muy Baja",AM196="Leve"),AND(AI196="Muy Baja",AM196="Menor")),"Bajo",IF(OR(AND(AI196="Muy Alta",AM196="Leve"),AND(AI196="Muy Alta",AM196="Menor"),AND(AI196="Muy Alta",AM196="Moderado"),AND(AI196="Alta",AM196="Moderado"),AND(AI196="Muy Alta",AM196="Mayor"),AND(AI196="Alta",AM196="Mayor"),AND(AI196="Media",AM196="Mayor"),AND(AI196="Baja",AM196="Mayor"),AND(AI196="Muy Baja",AM196="Mayor")),"Alto",IF(OR(AND(AI196="Alta",AM196="Catastrófico"),AND(AI196="Muy Alta",AM196="Catastrófico"),AND(AI196="Media",AM196="Catastrófico"),AND(AI196="Baja",AM196="Catastrófico"),AND(AI196="Muy Baja",AM196="Catastrófico")),"Extremo",IF(AM196="Catastrófico","Extremo")))))</f>
        <v>Bajo</v>
      </c>
      <c r="AO196" s="236" t="s">
        <v>65</v>
      </c>
      <c r="AP196" s="86"/>
      <c r="AQ196" s="86"/>
      <c r="AR196" s="45"/>
      <c r="AS196" s="86"/>
      <c r="AT196" s="86"/>
      <c r="AU196" s="86"/>
      <c r="AV196" s="278" t="s">
        <v>648</v>
      </c>
      <c r="AW196" s="236" t="s">
        <v>159</v>
      </c>
      <c r="AX196" s="203" t="s">
        <v>717</v>
      </c>
      <c r="AY196" s="88"/>
      <c r="BA196" s="198"/>
      <c r="BB196" s="198"/>
      <c r="BC196" s="198"/>
      <c r="BD196" s="196"/>
      <c r="BE196" s="196"/>
      <c r="BF196" s="196"/>
      <c r="BG196" s="196"/>
      <c r="BH196" s="196"/>
      <c r="BI196" s="196"/>
      <c r="BJ196" s="196"/>
      <c r="BK196" s="196"/>
      <c r="BL196" s="196"/>
      <c r="BM196" s="196"/>
      <c r="BN196" s="196"/>
      <c r="BO196" s="196"/>
      <c r="BP196" s="196"/>
      <c r="BQ196" s="196"/>
      <c r="BR196" s="196"/>
      <c r="BS196" s="196"/>
      <c r="BT196" s="196"/>
      <c r="BU196" s="196"/>
      <c r="BV196" s="196"/>
      <c r="BW196" s="196"/>
      <c r="BX196" s="196"/>
      <c r="BY196" s="196"/>
      <c r="BZ196" s="196"/>
      <c r="CA196" s="196"/>
      <c r="CB196" s="196"/>
      <c r="CC196" s="196"/>
      <c r="CD196" s="196"/>
      <c r="CE196" s="196"/>
      <c r="CF196" s="196"/>
      <c r="CG196" s="196"/>
      <c r="CH196" s="196"/>
      <c r="CI196" s="196"/>
      <c r="CJ196" s="196"/>
      <c r="CK196" s="196"/>
      <c r="CL196" s="196"/>
      <c r="FT196" s="27"/>
      <c r="FX196" s="36"/>
    </row>
    <row r="197" spans="1:188" s="92" customFormat="1" ht="14.25" customHeight="1" x14ac:dyDescent="0.3">
      <c r="A197" s="236"/>
      <c r="B197" s="236"/>
      <c r="C197" s="220"/>
      <c r="D197" s="220"/>
      <c r="E197" s="223"/>
      <c r="F197" s="220"/>
      <c r="G197" s="238"/>
      <c r="H197" s="236"/>
      <c r="I197" s="236"/>
      <c r="J197" s="236"/>
      <c r="K197" s="236"/>
      <c r="L197" s="236"/>
      <c r="M197" s="236"/>
      <c r="N197" s="237"/>
      <c r="O197" s="237"/>
      <c r="P197" s="236"/>
      <c r="Q197" s="236"/>
      <c r="R197" s="236"/>
      <c r="S197" s="236"/>
      <c r="T197" s="234"/>
      <c r="U197" s="236"/>
      <c r="V197" s="38">
        <v>2</v>
      </c>
      <c r="W197" s="66" t="s">
        <v>649</v>
      </c>
      <c r="X197" s="157" t="s">
        <v>54</v>
      </c>
      <c r="Y197" s="86" t="s">
        <v>51</v>
      </c>
      <c r="Z197" s="86" t="s">
        <v>57</v>
      </c>
      <c r="AA197" s="86" t="str">
        <f t="shared" si="5"/>
        <v>40%</v>
      </c>
      <c r="AB197" s="133" t="s">
        <v>790</v>
      </c>
      <c r="AC197" s="133" t="s">
        <v>852</v>
      </c>
      <c r="AD197" s="133" t="s">
        <v>796</v>
      </c>
      <c r="AE197" s="133" t="s">
        <v>785</v>
      </c>
      <c r="AF197" s="39">
        <f>IFERROR(IF(AND(X196="Probabilidad",X197="Probabilidad"),(AF196-(+AF196*AA197)),IF(X197="Probabilidad",(Q196-(+Q196*AA197)),IF(X197="Impacto",AF196,""))),"")</f>
        <v>7.1999999999999995E-2</v>
      </c>
      <c r="AG197" s="242"/>
      <c r="AH197" s="242"/>
      <c r="AI197" s="236"/>
      <c r="AJ197" s="85" t="str">
        <f>IFERROR(IF(AND(X196="Impacto",AA197="Impacto"),(AJ196-(+AJ196*AA197)),IF(X197="Impacto",(T196-(+T196*AA197)),IF(X197="Probabilidad",AJ196,""))),"")</f>
        <v>40%</v>
      </c>
      <c r="AK197" s="242"/>
      <c r="AL197" s="242"/>
      <c r="AM197" s="236"/>
      <c r="AN197" s="236"/>
      <c r="AO197" s="236"/>
      <c r="AP197" s="86"/>
      <c r="AQ197" s="86"/>
      <c r="AR197" s="45"/>
      <c r="AS197" s="86"/>
      <c r="AT197" s="86"/>
      <c r="AU197" s="86"/>
      <c r="AV197" s="278"/>
      <c r="AW197" s="236"/>
      <c r="AX197" s="204"/>
      <c r="AY197" s="89"/>
      <c r="BA197" s="198"/>
      <c r="BB197" s="198"/>
      <c r="BC197" s="198"/>
      <c r="BD197" s="196"/>
      <c r="BE197" s="196"/>
      <c r="BF197" s="196"/>
      <c r="BG197" s="196"/>
      <c r="BH197" s="196"/>
      <c r="BI197" s="196"/>
      <c r="BJ197" s="196"/>
      <c r="BK197" s="196"/>
      <c r="BL197" s="196"/>
      <c r="BM197" s="196"/>
      <c r="BN197" s="196"/>
      <c r="BO197" s="196"/>
      <c r="BP197" s="196"/>
      <c r="BQ197" s="196"/>
      <c r="BR197" s="196"/>
      <c r="BS197" s="196"/>
      <c r="BT197" s="196"/>
      <c r="BU197" s="196"/>
      <c r="BV197" s="196"/>
      <c r="BW197" s="196"/>
      <c r="BX197" s="196"/>
      <c r="BY197" s="196"/>
      <c r="BZ197" s="196"/>
      <c r="CA197" s="196"/>
      <c r="CB197" s="196"/>
      <c r="CC197" s="196"/>
      <c r="CD197" s="196"/>
      <c r="CE197" s="196"/>
      <c r="CF197" s="196"/>
      <c r="CG197" s="196"/>
      <c r="CH197" s="196"/>
      <c r="CI197" s="196"/>
      <c r="CJ197" s="196"/>
      <c r="CK197" s="196"/>
      <c r="CL197" s="196"/>
      <c r="FT197" s="27"/>
    </row>
    <row r="198" spans="1:188" s="92" customFormat="1" ht="14.25" customHeight="1" x14ac:dyDescent="0.3">
      <c r="A198" s="236"/>
      <c r="B198" s="236"/>
      <c r="C198" s="220"/>
      <c r="D198" s="220"/>
      <c r="E198" s="223"/>
      <c r="F198" s="220"/>
      <c r="G198" s="238"/>
      <c r="H198" s="236"/>
      <c r="I198" s="236"/>
      <c r="J198" s="236"/>
      <c r="K198" s="236"/>
      <c r="L198" s="236"/>
      <c r="M198" s="236"/>
      <c r="N198" s="237"/>
      <c r="O198" s="237"/>
      <c r="P198" s="236"/>
      <c r="Q198" s="236"/>
      <c r="R198" s="236"/>
      <c r="S198" s="236"/>
      <c r="T198" s="234"/>
      <c r="U198" s="236"/>
      <c r="V198" s="38"/>
      <c r="W198" s="46"/>
      <c r="X198" s="157"/>
      <c r="Y198" s="86"/>
      <c r="Z198" s="86"/>
      <c r="AA198" s="86" t="str">
        <f t="shared" si="5"/>
        <v/>
      </c>
      <c r="AB198" s="133"/>
      <c r="AC198" s="133"/>
      <c r="AD198" s="133"/>
      <c r="AE198" s="133"/>
      <c r="AF198" s="39" t="str">
        <f>IFERROR(IF(AND(X197="Probabilidad",X198="Probabilidad"),(AF197-(+AF197*AA198)),IF(X198="Probabilidad",(Q197-(+Q197*AA198)),IF(X198="Impacto",AF197,""))),"")</f>
        <v/>
      </c>
      <c r="AG198" s="242"/>
      <c r="AH198" s="242"/>
      <c r="AI198" s="236"/>
      <c r="AJ198" s="85" t="str">
        <f>IFERROR(IF(AND(X197="Impacto",AA198="Impacto"),(AJ197-(+AJ197*AA198)),IF(X198="Impacto",(T197-(+T197*AA198)),IF(X198="Probabilidad",AJ197,""))),"")</f>
        <v/>
      </c>
      <c r="AK198" s="242"/>
      <c r="AL198" s="242"/>
      <c r="AM198" s="236"/>
      <c r="AN198" s="236"/>
      <c r="AO198" s="236"/>
      <c r="AP198" s="86"/>
      <c r="AQ198" s="86"/>
      <c r="AR198" s="45"/>
      <c r="AS198" s="86"/>
      <c r="AT198" s="86"/>
      <c r="AU198" s="86"/>
      <c r="AV198" s="278"/>
      <c r="AW198" s="236"/>
      <c r="AX198" s="204"/>
      <c r="AY198" s="89"/>
      <c r="BA198" s="198"/>
      <c r="BB198" s="198"/>
      <c r="BC198" s="198"/>
      <c r="BD198" s="196"/>
      <c r="BE198" s="196"/>
      <c r="BF198" s="196"/>
      <c r="BG198" s="196"/>
      <c r="BH198" s="196"/>
      <c r="BI198" s="196"/>
      <c r="BJ198" s="196"/>
      <c r="BK198" s="196"/>
      <c r="BL198" s="196"/>
      <c r="BM198" s="196"/>
      <c r="BN198" s="196"/>
      <c r="BO198" s="196"/>
      <c r="BP198" s="196"/>
      <c r="BQ198" s="196"/>
      <c r="BR198" s="196"/>
      <c r="BS198" s="196"/>
      <c r="BT198" s="196"/>
      <c r="BU198" s="196"/>
      <c r="BV198" s="196"/>
      <c r="BW198" s="196"/>
      <c r="BX198" s="196"/>
      <c r="BY198" s="196"/>
      <c r="BZ198" s="196"/>
      <c r="CA198" s="196"/>
      <c r="CB198" s="196"/>
      <c r="CC198" s="196"/>
      <c r="CD198" s="196"/>
      <c r="CE198" s="196"/>
      <c r="CF198" s="196"/>
      <c r="CG198" s="196"/>
      <c r="CH198" s="196"/>
      <c r="CI198" s="196"/>
      <c r="CJ198" s="196"/>
      <c r="CK198" s="196"/>
      <c r="CL198" s="196"/>
      <c r="FT198" s="27"/>
    </row>
    <row r="199" spans="1:188" s="92" customFormat="1" ht="14.25" customHeight="1" x14ac:dyDescent="0.3">
      <c r="A199" s="236"/>
      <c r="B199" s="236"/>
      <c r="C199" s="220"/>
      <c r="D199" s="220"/>
      <c r="E199" s="223"/>
      <c r="F199" s="220"/>
      <c r="G199" s="238"/>
      <c r="H199" s="236"/>
      <c r="I199" s="236"/>
      <c r="J199" s="236"/>
      <c r="K199" s="236"/>
      <c r="L199" s="236"/>
      <c r="M199" s="236"/>
      <c r="N199" s="237"/>
      <c r="O199" s="237"/>
      <c r="P199" s="236"/>
      <c r="Q199" s="236"/>
      <c r="R199" s="236"/>
      <c r="S199" s="236"/>
      <c r="T199" s="234"/>
      <c r="U199" s="236"/>
      <c r="V199" s="38"/>
      <c r="W199" s="46"/>
      <c r="X199" s="157"/>
      <c r="Y199" s="86"/>
      <c r="Z199" s="86"/>
      <c r="AA199" s="86" t="str">
        <f t="shared" si="5"/>
        <v/>
      </c>
      <c r="AB199" s="133"/>
      <c r="AC199" s="133"/>
      <c r="AD199" s="133"/>
      <c r="AE199" s="133"/>
      <c r="AF199" s="39" t="str">
        <f>IFERROR(IF(AND(X198="Probabilidad",X199="Probabilidad"),(AF198-(+AF198*AA199)),IF(X199="Probabilidad",(Q198-(+Q198*AA199)),IF(X199="Impacto",AF198,""))),"")</f>
        <v/>
      </c>
      <c r="AG199" s="242"/>
      <c r="AH199" s="242"/>
      <c r="AI199" s="236"/>
      <c r="AJ199" s="85" t="str">
        <f>IFERROR(IF(AND(X198="Impacto",AA199="Impacto"),(AJ198-(+AJ198*AA199)),IF(X199="Impacto",(T198-(+T198*AA199)),IF(X199="Probabilidad",AJ198,""))),"")</f>
        <v/>
      </c>
      <c r="AK199" s="242"/>
      <c r="AL199" s="242"/>
      <c r="AM199" s="236"/>
      <c r="AN199" s="236"/>
      <c r="AO199" s="236"/>
      <c r="AP199" s="86"/>
      <c r="AQ199" s="86"/>
      <c r="AR199" s="45"/>
      <c r="AS199" s="86"/>
      <c r="AT199" s="86"/>
      <c r="AU199" s="86"/>
      <c r="AV199" s="278"/>
      <c r="AW199" s="236"/>
      <c r="AX199" s="204"/>
      <c r="AY199" s="89"/>
      <c r="BA199" s="198"/>
      <c r="BB199" s="198"/>
      <c r="BC199" s="198"/>
      <c r="BD199" s="196"/>
      <c r="BE199" s="196"/>
      <c r="BF199" s="196"/>
      <c r="BG199" s="196"/>
      <c r="BH199" s="196"/>
      <c r="BI199" s="196"/>
      <c r="BJ199" s="196"/>
      <c r="BK199" s="196"/>
      <c r="BL199" s="196"/>
      <c r="BM199" s="196"/>
      <c r="BN199" s="196"/>
      <c r="BO199" s="196"/>
      <c r="BP199" s="196"/>
      <c r="BQ199" s="196"/>
      <c r="BR199" s="196"/>
      <c r="BS199" s="196"/>
      <c r="BT199" s="196"/>
      <c r="BU199" s="196"/>
      <c r="BV199" s="196"/>
      <c r="BW199" s="196"/>
      <c r="BX199" s="196"/>
      <c r="BY199" s="196"/>
      <c r="BZ199" s="196"/>
      <c r="CA199" s="196"/>
      <c r="CB199" s="196"/>
      <c r="CC199" s="196"/>
      <c r="CD199" s="196"/>
      <c r="CE199" s="196"/>
      <c r="CF199" s="196"/>
      <c r="CG199" s="196"/>
      <c r="CH199" s="196"/>
      <c r="CI199" s="196"/>
      <c r="CJ199" s="196"/>
      <c r="CK199" s="196"/>
      <c r="CL199" s="196"/>
      <c r="FT199" s="27"/>
    </row>
    <row r="200" spans="1:188" s="92" customFormat="1" ht="14.25" customHeight="1" x14ac:dyDescent="0.3">
      <c r="A200" s="236"/>
      <c r="B200" s="236"/>
      <c r="C200" s="220"/>
      <c r="D200" s="220"/>
      <c r="E200" s="223"/>
      <c r="F200" s="220"/>
      <c r="G200" s="238"/>
      <c r="H200" s="236"/>
      <c r="I200" s="236"/>
      <c r="J200" s="236"/>
      <c r="K200" s="236"/>
      <c r="L200" s="236"/>
      <c r="M200" s="236"/>
      <c r="N200" s="237"/>
      <c r="O200" s="237"/>
      <c r="P200" s="236"/>
      <c r="Q200" s="236"/>
      <c r="R200" s="236"/>
      <c r="S200" s="236"/>
      <c r="T200" s="234"/>
      <c r="U200" s="236"/>
      <c r="V200" s="38"/>
      <c r="W200" s="46"/>
      <c r="X200" s="157"/>
      <c r="Y200" s="86"/>
      <c r="Z200" s="86"/>
      <c r="AA200" s="86" t="str">
        <f t="shared" si="5"/>
        <v/>
      </c>
      <c r="AB200" s="133"/>
      <c r="AC200" s="133"/>
      <c r="AD200" s="133"/>
      <c r="AE200" s="133"/>
      <c r="AF200" s="39" t="str">
        <f>IFERROR(IF(AND(X199="Probabilidad",X200="Probabilidad"),(AF199-(+AF199*AA200)),IF(X200="Probabilidad",(Q199-(+Q199*AA200)),IF(X200="Impacto",AF199,""))),"")</f>
        <v/>
      </c>
      <c r="AG200" s="242"/>
      <c r="AH200" s="242"/>
      <c r="AI200" s="236"/>
      <c r="AJ200" s="85" t="str">
        <f>IFERROR(IF(AND(X199="Impacto",AA200="Impacto"),(AJ199-(+AJ199*AA200)),IF(X200="Impacto",(T199-(+T199*AA200)),IF(X200="Probabilidad",AJ199,""))),"")</f>
        <v/>
      </c>
      <c r="AK200" s="242"/>
      <c r="AL200" s="242"/>
      <c r="AM200" s="236"/>
      <c r="AN200" s="236"/>
      <c r="AO200" s="236"/>
      <c r="AP200" s="86"/>
      <c r="AQ200" s="86"/>
      <c r="AR200" s="45"/>
      <c r="AS200" s="86"/>
      <c r="AT200" s="86"/>
      <c r="AU200" s="86"/>
      <c r="AV200" s="278"/>
      <c r="AW200" s="236"/>
      <c r="AX200" s="204"/>
      <c r="AY200" s="89"/>
      <c r="BA200" s="198"/>
      <c r="BB200" s="198"/>
      <c r="BC200" s="198"/>
      <c r="BD200" s="196"/>
      <c r="BE200" s="196"/>
      <c r="BF200" s="196"/>
      <c r="BG200" s="196"/>
      <c r="BH200" s="196"/>
      <c r="BI200" s="196"/>
      <c r="BJ200" s="196"/>
      <c r="BK200" s="196"/>
      <c r="BL200" s="196"/>
      <c r="BM200" s="196"/>
      <c r="BN200" s="196"/>
      <c r="BO200" s="196"/>
      <c r="BP200" s="196"/>
      <c r="BQ200" s="196"/>
      <c r="BR200" s="196"/>
      <c r="BS200" s="196"/>
      <c r="BT200" s="196"/>
      <c r="BU200" s="196"/>
      <c r="BV200" s="196"/>
      <c r="BW200" s="196"/>
      <c r="BX200" s="196"/>
      <c r="BY200" s="196"/>
      <c r="BZ200" s="196"/>
      <c r="CA200" s="196"/>
      <c r="CB200" s="196"/>
      <c r="CC200" s="196"/>
      <c r="CD200" s="196"/>
      <c r="CE200" s="196"/>
      <c r="CF200" s="196"/>
      <c r="CG200" s="196"/>
      <c r="CH200" s="196"/>
      <c r="CI200" s="196"/>
      <c r="CJ200" s="196"/>
      <c r="CK200" s="196"/>
      <c r="CL200" s="196"/>
      <c r="FT200" s="27"/>
    </row>
    <row r="201" spans="1:188" s="92" customFormat="1" ht="14.25" customHeight="1" x14ac:dyDescent="0.25">
      <c r="A201" s="236"/>
      <c r="B201" s="236"/>
      <c r="C201" s="221"/>
      <c r="D201" s="221"/>
      <c r="E201" s="224"/>
      <c r="F201" s="221"/>
      <c r="G201" s="238"/>
      <c r="H201" s="236"/>
      <c r="I201" s="236"/>
      <c r="J201" s="236"/>
      <c r="K201" s="236"/>
      <c r="L201" s="236"/>
      <c r="M201" s="236"/>
      <c r="N201" s="237"/>
      <c r="O201" s="237"/>
      <c r="P201" s="236"/>
      <c r="Q201" s="236"/>
      <c r="R201" s="236"/>
      <c r="S201" s="236"/>
      <c r="T201" s="234"/>
      <c r="U201" s="236"/>
      <c r="V201" s="38"/>
      <c r="W201" s="46"/>
      <c r="X201" s="157"/>
      <c r="Y201" s="86"/>
      <c r="Z201" s="86"/>
      <c r="AA201" s="86" t="str">
        <f t="shared" si="5"/>
        <v/>
      </c>
      <c r="AB201" s="133"/>
      <c r="AC201" s="133"/>
      <c r="AD201" s="133"/>
      <c r="AE201" s="133"/>
      <c r="AF201" s="39" t="str">
        <f>IFERROR(IF(AND(X200="Probabilidad",X201="Probabilidad"),(AF200-(+AF200*AA201)),IF(X201="Probabilidad",(Q200-(+Q200*AA201)),IF(X201="Impacto",AF200,""))),"")</f>
        <v/>
      </c>
      <c r="AG201" s="242"/>
      <c r="AH201" s="242"/>
      <c r="AI201" s="236"/>
      <c r="AJ201" s="85" t="str">
        <f>IFERROR(IF(AND(X200="Impacto",AA201="Impacto"),(AJ200-(+AJ200*AA201)),IF(X201="Impacto",(T200-(+T200*AA201)),IF(X201="Probabilidad",AJ200,""))),"")</f>
        <v/>
      </c>
      <c r="AK201" s="242"/>
      <c r="AL201" s="242"/>
      <c r="AM201" s="236"/>
      <c r="AN201" s="236"/>
      <c r="AO201" s="236"/>
      <c r="AP201" s="86"/>
      <c r="AQ201" s="86"/>
      <c r="AR201" s="45"/>
      <c r="AS201" s="86"/>
      <c r="AT201" s="86"/>
      <c r="AU201" s="86"/>
      <c r="AV201" s="278"/>
      <c r="AW201" s="236"/>
      <c r="AX201" s="205"/>
      <c r="AY201" s="90"/>
      <c r="BA201" s="198"/>
      <c r="BB201" s="198"/>
      <c r="BC201" s="198"/>
      <c r="BD201" s="196"/>
      <c r="BE201" s="196"/>
      <c r="BF201" s="196"/>
      <c r="BG201" s="196"/>
      <c r="BH201" s="196"/>
      <c r="BI201" s="196"/>
      <c r="BJ201" s="196"/>
      <c r="BK201" s="196"/>
      <c r="BL201" s="196"/>
      <c r="BM201" s="196"/>
      <c r="BN201" s="196"/>
      <c r="BO201" s="196"/>
      <c r="BP201" s="196"/>
      <c r="BQ201" s="196"/>
      <c r="BR201" s="196"/>
      <c r="BS201" s="196"/>
      <c r="BT201" s="196"/>
      <c r="BU201" s="196"/>
      <c r="BV201" s="196"/>
      <c r="BW201" s="196"/>
      <c r="BX201" s="196"/>
      <c r="BY201" s="196"/>
      <c r="BZ201" s="196"/>
      <c r="CA201" s="196"/>
      <c r="CB201" s="196"/>
      <c r="CC201" s="196"/>
      <c r="CD201" s="196"/>
      <c r="CE201" s="196"/>
      <c r="CF201" s="196"/>
      <c r="CG201" s="196"/>
      <c r="CH201" s="196"/>
      <c r="CI201" s="196"/>
      <c r="CJ201" s="196"/>
      <c r="CK201" s="196"/>
      <c r="CL201" s="196"/>
      <c r="FT201" s="28"/>
      <c r="FU201" s="26"/>
      <c r="FV201" s="26"/>
      <c r="FW201" s="26"/>
      <c r="FX201" s="26"/>
      <c r="FY201" s="26"/>
      <c r="FZ201" s="26"/>
      <c r="GA201" s="26"/>
      <c r="GB201" s="26"/>
      <c r="GC201" s="26"/>
      <c r="GD201" s="26"/>
      <c r="GE201" s="26"/>
      <c r="GF201" s="26"/>
    </row>
    <row r="202" spans="1:188" s="92" customFormat="1" ht="14.25" customHeight="1" x14ac:dyDescent="0.3">
      <c r="A202" s="236">
        <v>32</v>
      </c>
      <c r="B202" s="236" t="s">
        <v>284</v>
      </c>
      <c r="C202" s="219" t="s">
        <v>802</v>
      </c>
      <c r="D202" s="219" t="s">
        <v>816</v>
      </c>
      <c r="E202" s="222" t="str">
        <f>IFERROR(VLOOKUP(C202,Tabla4[#All],2,0),"")</f>
        <v>Eventos relacionados con la infraestructura tecnológica de la entidad.</v>
      </c>
      <c r="F202" s="219" t="s">
        <v>805</v>
      </c>
      <c r="G202" s="238" t="s">
        <v>32</v>
      </c>
      <c r="H202" s="236" t="s">
        <v>71</v>
      </c>
      <c r="I202" s="236" t="s">
        <v>304</v>
      </c>
      <c r="J202" s="236" t="s">
        <v>726</v>
      </c>
      <c r="K202" s="236" t="s">
        <v>305</v>
      </c>
      <c r="L202" s="236" t="s">
        <v>264</v>
      </c>
      <c r="M202" s="236" t="s">
        <v>32</v>
      </c>
      <c r="N202" s="236" t="s">
        <v>306</v>
      </c>
      <c r="O202" s="237">
        <v>365</v>
      </c>
      <c r="P202" s="236" t="str">
        <f>IF(AND(O202&lt;=2),"Muy Baja",IF(AND(O202&gt;=3,O202&lt;=23),"Baja",IF(AND(O202&gt;=24,O202&lt;=499),"Media",IF(AND(O202&gt;=500,O202&lt;=4999),"Alta",IF(AND(O202&gt;=5000),"Muy Alta",FALSE)))))</f>
        <v>Media</v>
      </c>
      <c r="Q202" s="236" t="str">
        <f>IF(AND(O202&lt;=2),"20%",IF(AND(O202&gt;=3,O202&lt;=23),"40%",IF(AND(O202&gt;=24,O202&lt;=499),"60%",IF(AND(O202&gt;=500,O202&lt;=4999),"80%",IF(AND(O202&gt;=5000),"100%",FALSE)))))</f>
        <v>60%</v>
      </c>
      <c r="R202" s="236" t="s">
        <v>48</v>
      </c>
      <c r="S202" s="236" t="str">
        <f>IF(AND(R202=$GB$4),"Leve",IF(AND(R202=$GB$5),"Menor",IF(AND(R202=$GB$6),"Moderado",IF(AND(R202=$GB$7),"mayor",IF(AND(R202=$GB$8),"Catastrófico",IF(AND(R202=$GB$10),"Leve",IF(AND(R202=$GB$11),"Menor",IF(AND(R202=$GB$12),"Moderado",IF(AND(R202=$GB$13),"Mayor",IF(AND(R202=$GB$14),"Catastrófico",FALSE))))))))))</f>
        <v>Moderado</v>
      </c>
      <c r="T202" s="234" t="str">
        <f>IF(AND(S202="Leve"),"20%",IF(AND(S202="Menor"),"40%",IF(AND(S202="Moderado"),"60%",IF(AND(S202="Mayor"),"80%",IF(AND(S202="Catastrófico"),"100%","")))))</f>
        <v>60%</v>
      </c>
      <c r="U202" s="236" t="str">
        <f>IF(AND(Q202&lt;="40%",T202="20%"),"Bajo",IF(AND(Q202="60%",T202="20%"),"Moderado",IF(AND(Q202="80%",T202="20%"),"Moderado",IF(AND(Q202="100%",T202="20%"),"Alto",IF(AND(Q202="20%",T202="40%"),"Bajo",IF(AND(Q202="40%",T202="40%"),"Moderado",IF(AND(Q202="60%",T202="40%"),"Moderado",IF(AND(Q202="80%",T202="40%"),"Moderado",IF(AND(Q202="100%",T202="40%"),"Alto",IF(AND(Q202="20%",T202="60%"),"Moderado",IF(AND(Q202="40%",T202="60%"),"Moderado",IF(AND(Q202="60%",T202="60%"),"Moderado",IF(AND(Q202="80%",T202="60%"),"Alto",IF(AND(Q202="100%",T202="60%"),"Alto",IF(AND(Q202="20%",T202="80%"),"Alto",IF(AND(Q202="40%",T202="80%"),"Alto",IF(AND(Q202="60%",T202="80%"),"Alto",IF(AND(Q202="80%",T202="80%"),"Alto",IF(AND(Q202="100%",T202="80%"),"Alto",IF(AND(Q202="20%",T202="100%"),"Extremo",IF(AND(Q202="40%",T202="100%"),"Extremo",IF(AND(Q202="60%",T202="100%"),"Extremo",IF(AND(Q202="80%",T202="100%"),"Moderado",IF(AND(Q202="100%",T202="100%"),"Extremo",""""))))))))))))))))))))))))</f>
        <v>Moderado</v>
      </c>
      <c r="V202" s="38">
        <v>1</v>
      </c>
      <c r="W202" s="46" t="s">
        <v>766</v>
      </c>
      <c r="X202" s="157" t="s">
        <v>54</v>
      </c>
      <c r="Y202" s="86" t="s">
        <v>51</v>
      </c>
      <c r="Z202" s="86" t="s">
        <v>57</v>
      </c>
      <c r="AA202" s="86" t="str">
        <f>IF(AND(Y202=$GD$2,Z202=$GE$2),"50%",IF(AND(Y202=$GD$2,Z202=$GE$3),"40%",IF(AND(Y202=$GD$3,Z202=$GE$2),"40%",IF(AND(Y202=$GD$3,Z202=$GE$3),"30%",IF(AND(Y202=$GD$4,Z202=$GE$2),"35%",IF(AND(Y202=$GD$4,Z202=$GE$3),"25%",""))))))</f>
        <v>40%</v>
      </c>
      <c r="AB202" s="133" t="s">
        <v>786</v>
      </c>
      <c r="AC202" s="133" t="s">
        <v>791</v>
      </c>
      <c r="AD202" s="133" t="s">
        <v>787</v>
      </c>
      <c r="AE202" s="133" t="s">
        <v>785</v>
      </c>
      <c r="AF202" s="39">
        <f>IFERROR(IF(X202="Probabilidad",(Q202-(+Q202*AA202)),IF(X202="Impacto",Q202,"")),"")</f>
        <v>0.36</v>
      </c>
      <c r="AG202" s="242">
        <f>LOOKUP(2,1/(AF202:AF207&lt;&gt;""),AF202:AF207)</f>
        <v>7.7759999999999996E-2</v>
      </c>
      <c r="AH202" s="242">
        <f>AG202*1</f>
        <v>7.7759999999999996E-2</v>
      </c>
      <c r="AI202" s="236" t="str">
        <f>IF(AND(AG202&lt;=20%),"Muy Baja",IF(AND(AG202&gt;=21%,AG202&lt;=40%),"Baja",IF(AND(AG202&gt;=41%,AG202&lt;=60%),"Media",IF(AND(AG202&gt;=61%,AG202&lt;=80%),"Alta",IF(AND(AG202&gt;=81%,AG202&gt;=100%),"Muy Alta",FALSE)))))</f>
        <v>Muy Baja</v>
      </c>
      <c r="AJ202" s="85" t="str">
        <f>IFERROR(IF(X202="Impacto",(T202-(+T202*AA202)),IF(X202="Probabilidad",T202,"")),"")</f>
        <v>60%</v>
      </c>
      <c r="AK202" s="242" t="str">
        <f>LOOKUP(2,1/(AJ202:AJ207&lt;&gt;""),AJ202:AJ207)</f>
        <v>60%</v>
      </c>
      <c r="AL202" s="242">
        <f>AK202*1</f>
        <v>0.6</v>
      </c>
      <c r="AM202" s="236" t="str">
        <f>IF(AND(AK202&lt;=20%),"Leve",IF(AND(AK202&gt;=21%,AK202&lt;=40%),"Menor",IF(AND(AK202&gt;=41%,AK202&lt;="60%"),"Moderado",IF(AND(AK202&gt;=61%,AK202&lt;=80%),"Mayor",IF(AND(AK202&gt;=81%,AK202&gt;=100%),"Catastrófico",FALSE)))))</f>
        <v>Moderado</v>
      </c>
      <c r="AN202" s="236" t="str">
        <f>IF(OR(AND(AI202="Media",AM202="Leve"),AND(AI202="Alta",AM202="Leve"),AND(AI202="Alta",AM202="Menor"),AND(AI202="Media",AM202="Menor"),AND(AI202="Baja",AM202="Menor"),AND(AI202="Media",AM202="Moderado"),AND(AI202="Baja",AM202="Moderado"),AND(AI202="Muy Baja",AM202="Moderado")),"Moderado",IF(OR(AND(AI202="Baja",AM202="Leve"),AND(AI202="Muy Baja",AM202="Leve"),AND(AI202="Muy Baja",AM202="Menor")),"Bajo",IF(OR(AND(AI202="Muy Alta",AM202="Leve"),AND(AI202="Muy Alta",AM202="Menor"),AND(AI202="Muy Alta",AM202="Moderado"),AND(AI202="Alta",AM202="Moderado"),AND(AI202="Muy Alta",AM202="Mayor"),AND(AI202="Alta",AM202="Mayor"),AND(AI202="Media",AM202="Mayor"),AND(AI202="Baja",AM202="Mayor"),AND(AI202="Muy Baja",AM202="Mayor")),"Alto",IF(OR(AND(AI202="Alta",AM202="Catastrófico"),AND(AI202="Muy Alta",AM202="Catastrófico"),AND(AI202="Media",AM202="Catastrófico"),AND(AI202="Baja",AM202="Catastrófico"),AND(AI202="Muy Baja",AM202="Catastrófico")),"Extremo",IF(AM202="Catastrófico","Extremo")))))</f>
        <v>Moderado</v>
      </c>
      <c r="AO202" s="236" t="s">
        <v>67</v>
      </c>
      <c r="AP202" s="86"/>
      <c r="AQ202" s="86"/>
      <c r="AR202" s="51"/>
      <c r="AS202" s="86"/>
      <c r="AT202" s="86"/>
      <c r="AU202" s="86"/>
      <c r="AV202" s="278" t="s">
        <v>650</v>
      </c>
      <c r="AW202" s="236" t="s">
        <v>159</v>
      </c>
      <c r="AX202" s="88"/>
      <c r="AY202" s="88"/>
      <c r="BA202" s="198"/>
      <c r="BB202" s="198"/>
      <c r="BC202" s="198"/>
      <c r="BD202" s="196"/>
      <c r="BE202" s="196"/>
      <c r="BF202" s="196"/>
      <c r="BG202" s="196"/>
      <c r="BH202" s="196"/>
      <c r="BI202" s="196"/>
      <c r="BJ202" s="196"/>
      <c r="BK202" s="196"/>
      <c r="BL202" s="196"/>
      <c r="BM202" s="196"/>
      <c r="BN202" s="196"/>
      <c r="BO202" s="196"/>
      <c r="BP202" s="196"/>
      <c r="BQ202" s="196"/>
      <c r="BR202" s="196"/>
      <c r="BS202" s="196"/>
      <c r="BT202" s="196"/>
      <c r="BU202" s="196"/>
      <c r="BV202" s="196"/>
      <c r="BW202" s="196"/>
      <c r="BX202" s="196"/>
      <c r="BY202" s="196"/>
      <c r="BZ202" s="196"/>
      <c r="CA202" s="196"/>
      <c r="CB202" s="196"/>
      <c r="CC202" s="196"/>
      <c r="CD202" s="196"/>
      <c r="CE202" s="196"/>
      <c r="CF202" s="196"/>
      <c r="CG202" s="196"/>
      <c r="CH202" s="196"/>
      <c r="CI202" s="196"/>
      <c r="CJ202" s="196"/>
      <c r="CK202" s="196"/>
      <c r="CL202" s="196"/>
      <c r="FT202" s="27"/>
      <c r="FX202" s="36"/>
    </row>
    <row r="203" spans="1:188" s="92" customFormat="1" ht="14.25" customHeight="1" x14ac:dyDescent="0.3">
      <c r="A203" s="236"/>
      <c r="B203" s="236"/>
      <c r="C203" s="220"/>
      <c r="D203" s="220"/>
      <c r="E203" s="223"/>
      <c r="F203" s="220"/>
      <c r="G203" s="238"/>
      <c r="H203" s="236"/>
      <c r="I203" s="236"/>
      <c r="J203" s="236"/>
      <c r="K203" s="236"/>
      <c r="L203" s="236"/>
      <c r="M203" s="236"/>
      <c r="N203" s="236"/>
      <c r="O203" s="237"/>
      <c r="P203" s="236"/>
      <c r="Q203" s="236"/>
      <c r="R203" s="236"/>
      <c r="S203" s="236"/>
      <c r="T203" s="234"/>
      <c r="U203" s="236"/>
      <c r="V203" s="38">
        <v>2</v>
      </c>
      <c r="W203" s="46" t="s">
        <v>307</v>
      </c>
      <c r="X203" s="157" t="s">
        <v>54</v>
      </c>
      <c r="Y203" s="86" t="s">
        <v>51</v>
      </c>
      <c r="Z203" s="86" t="s">
        <v>57</v>
      </c>
      <c r="AA203" s="86" t="str">
        <f t="shared" si="5"/>
        <v>40%</v>
      </c>
      <c r="AB203" s="133" t="s">
        <v>783</v>
      </c>
      <c r="AC203" s="133" t="s">
        <v>791</v>
      </c>
      <c r="AD203" s="133" t="s">
        <v>784</v>
      </c>
      <c r="AE203" s="133" t="s">
        <v>785</v>
      </c>
      <c r="AF203" s="39">
        <f>IFERROR(IF(AND(X202="Probabilidad",X203="Probabilidad"),(AF202-(+AF202*AA203)),IF(X203="Probabilidad",(Q202-(+Q202*AA203)),IF(X203="Impacto",AF202,""))),"")</f>
        <v>0.216</v>
      </c>
      <c r="AG203" s="242"/>
      <c r="AH203" s="242"/>
      <c r="AI203" s="236"/>
      <c r="AJ203" s="85" t="str">
        <f>IFERROR(IF(AND(X202="Impacto",AA203="Impacto"),(AJ202-(+AJ202*AA203)),IF(X203="Impacto",(T202-(+T202*AA203)),IF(X203="Probabilidad",AJ202,""))),"")</f>
        <v>60%</v>
      </c>
      <c r="AK203" s="242"/>
      <c r="AL203" s="242"/>
      <c r="AM203" s="236"/>
      <c r="AN203" s="236"/>
      <c r="AO203" s="236"/>
      <c r="AP203" s="86"/>
      <c r="AQ203" s="86"/>
      <c r="AR203" s="51"/>
      <c r="AS203" s="86"/>
      <c r="AT203" s="86"/>
      <c r="AU203" s="86"/>
      <c r="AV203" s="278"/>
      <c r="AW203" s="236"/>
      <c r="AX203" s="89"/>
      <c r="AY203" s="89"/>
      <c r="BA203" s="198"/>
      <c r="BB203" s="198"/>
      <c r="BC203" s="198"/>
      <c r="BD203" s="196"/>
      <c r="BE203" s="196"/>
      <c r="BF203" s="196"/>
      <c r="BG203" s="196"/>
      <c r="BH203" s="196"/>
      <c r="BI203" s="196"/>
      <c r="BJ203" s="196"/>
      <c r="BK203" s="196"/>
      <c r="BL203" s="196"/>
      <c r="BM203" s="196"/>
      <c r="BN203" s="196"/>
      <c r="BO203" s="196"/>
      <c r="BP203" s="196"/>
      <c r="BQ203" s="196"/>
      <c r="BR203" s="196"/>
      <c r="BS203" s="196"/>
      <c r="BT203" s="196"/>
      <c r="BU203" s="196"/>
      <c r="BV203" s="196"/>
      <c r="BW203" s="196"/>
      <c r="BX203" s="196"/>
      <c r="BY203" s="196"/>
      <c r="BZ203" s="196"/>
      <c r="CA203" s="196"/>
      <c r="CB203" s="196"/>
      <c r="CC203" s="196"/>
      <c r="CD203" s="196"/>
      <c r="CE203" s="196"/>
      <c r="CF203" s="196"/>
      <c r="CG203" s="196"/>
      <c r="CH203" s="196"/>
      <c r="CI203" s="196"/>
      <c r="CJ203" s="196"/>
      <c r="CK203" s="196"/>
      <c r="CL203" s="196"/>
      <c r="FT203" s="27"/>
    </row>
    <row r="204" spans="1:188" s="92" customFormat="1" ht="14.25" customHeight="1" x14ac:dyDescent="0.3">
      <c r="A204" s="236"/>
      <c r="B204" s="236"/>
      <c r="C204" s="220"/>
      <c r="D204" s="220"/>
      <c r="E204" s="223"/>
      <c r="F204" s="220"/>
      <c r="G204" s="238"/>
      <c r="H204" s="236"/>
      <c r="I204" s="236"/>
      <c r="J204" s="236"/>
      <c r="K204" s="236"/>
      <c r="L204" s="236"/>
      <c r="M204" s="236"/>
      <c r="N204" s="236"/>
      <c r="O204" s="237"/>
      <c r="P204" s="236"/>
      <c r="Q204" s="236"/>
      <c r="R204" s="236"/>
      <c r="S204" s="236"/>
      <c r="T204" s="234"/>
      <c r="U204" s="236"/>
      <c r="V204" s="38">
        <v>3</v>
      </c>
      <c r="W204" s="46" t="s">
        <v>308</v>
      </c>
      <c r="X204" s="157" t="s">
        <v>54</v>
      </c>
      <c r="Y204" s="86" t="s">
        <v>51</v>
      </c>
      <c r="Z204" s="86" t="s">
        <v>57</v>
      </c>
      <c r="AA204" s="86" t="str">
        <f t="shared" si="5"/>
        <v>40%</v>
      </c>
      <c r="AB204" s="133" t="s">
        <v>783</v>
      </c>
      <c r="AC204" s="133" t="s">
        <v>795</v>
      </c>
      <c r="AD204" s="133" t="s">
        <v>787</v>
      </c>
      <c r="AE204" s="133" t="s">
        <v>785</v>
      </c>
      <c r="AF204" s="39">
        <f>IFERROR(IF(AND(X203="Probabilidad",X204="Probabilidad"),(AF203-(+AF203*AA204)),IF(X204="Probabilidad",(Q203-(+Q203*AA204)),IF(X204="Impacto",AF203,""))),"")</f>
        <v>0.12959999999999999</v>
      </c>
      <c r="AG204" s="242"/>
      <c r="AH204" s="242"/>
      <c r="AI204" s="236"/>
      <c r="AJ204" s="85" t="str">
        <f>IFERROR(IF(AND(X203="Impacto",AA204="Impacto"),(AJ203-(+AJ203*AA204)),IF(X204="Impacto",(T203-(+T203*AA204)),IF(X204="Probabilidad",AJ203,""))),"")</f>
        <v>60%</v>
      </c>
      <c r="AK204" s="242"/>
      <c r="AL204" s="242"/>
      <c r="AM204" s="236"/>
      <c r="AN204" s="236"/>
      <c r="AO204" s="236"/>
      <c r="AP204" s="86"/>
      <c r="AQ204" s="86"/>
      <c r="AR204" s="45"/>
      <c r="AS204" s="86"/>
      <c r="AT204" s="86"/>
      <c r="AU204" s="86"/>
      <c r="AV204" s="278"/>
      <c r="AW204" s="236"/>
      <c r="AX204" s="89"/>
      <c r="AY204" s="89"/>
      <c r="BA204" s="198"/>
      <c r="BB204" s="198"/>
      <c r="BC204" s="198"/>
      <c r="BD204" s="196"/>
      <c r="BE204" s="196"/>
      <c r="BF204" s="196"/>
      <c r="BG204" s="196"/>
      <c r="BH204" s="196"/>
      <c r="BI204" s="196"/>
      <c r="BJ204" s="196"/>
      <c r="BK204" s="196"/>
      <c r="BL204" s="196"/>
      <c r="BM204" s="196"/>
      <c r="BN204" s="196"/>
      <c r="BO204" s="196"/>
      <c r="BP204" s="196"/>
      <c r="BQ204" s="196"/>
      <c r="BR204" s="196"/>
      <c r="BS204" s="196"/>
      <c r="BT204" s="196"/>
      <c r="BU204" s="196"/>
      <c r="BV204" s="196"/>
      <c r="BW204" s="196"/>
      <c r="BX204" s="196"/>
      <c r="BY204" s="196"/>
      <c r="BZ204" s="196"/>
      <c r="CA204" s="196"/>
      <c r="CB204" s="196"/>
      <c r="CC204" s="196"/>
      <c r="CD204" s="196"/>
      <c r="CE204" s="196"/>
      <c r="CF204" s="196"/>
      <c r="CG204" s="196"/>
      <c r="CH204" s="196"/>
      <c r="CI204" s="196"/>
      <c r="CJ204" s="196"/>
      <c r="CK204" s="196"/>
      <c r="CL204" s="196"/>
      <c r="FT204" s="27"/>
    </row>
    <row r="205" spans="1:188" s="92" customFormat="1" ht="14.25" customHeight="1" x14ac:dyDescent="0.3">
      <c r="A205" s="236"/>
      <c r="B205" s="236"/>
      <c r="C205" s="220"/>
      <c r="D205" s="220"/>
      <c r="E205" s="223"/>
      <c r="F205" s="220"/>
      <c r="G205" s="238"/>
      <c r="H205" s="236"/>
      <c r="I205" s="236"/>
      <c r="J205" s="236"/>
      <c r="K205" s="236"/>
      <c r="L205" s="236"/>
      <c r="M205" s="236"/>
      <c r="N205" s="236"/>
      <c r="O205" s="237"/>
      <c r="P205" s="236"/>
      <c r="Q205" s="236"/>
      <c r="R205" s="236"/>
      <c r="S205" s="236"/>
      <c r="T205" s="234"/>
      <c r="U205" s="236"/>
      <c r="V205" s="38">
        <v>4</v>
      </c>
      <c r="W205" s="46" t="s">
        <v>767</v>
      </c>
      <c r="X205" s="157" t="s">
        <v>54</v>
      </c>
      <c r="Y205" s="86" t="s">
        <v>51</v>
      </c>
      <c r="Z205" s="86" t="s">
        <v>57</v>
      </c>
      <c r="AA205" s="86" t="str">
        <f t="shared" si="5"/>
        <v>40%</v>
      </c>
      <c r="AB205" s="133"/>
      <c r="AC205" s="133"/>
      <c r="AD205" s="133"/>
      <c r="AE205" s="133"/>
      <c r="AF205" s="39">
        <f>IFERROR(IF(AND(X204="Probabilidad",X205="Probabilidad"),(AF204-(+AF204*AA205)),IF(X205="Probabilidad",(Q204-(+Q204*AA205)),IF(X205="Impacto",AF204,""))),"")</f>
        <v>7.7759999999999996E-2</v>
      </c>
      <c r="AG205" s="242"/>
      <c r="AH205" s="242"/>
      <c r="AI205" s="236"/>
      <c r="AJ205" s="85" t="str">
        <f>IFERROR(IF(AND(X204="Impacto",AA205="Impacto"),(AJ204-(+AJ204*AA205)),IF(X205="Impacto",(T204-(+T204*AA205)),IF(X205="Probabilidad",AJ204,""))),"")</f>
        <v>60%</v>
      </c>
      <c r="AK205" s="242"/>
      <c r="AL205" s="242"/>
      <c r="AM205" s="236"/>
      <c r="AN205" s="236"/>
      <c r="AO205" s="236"/>
      <c r="AP205" s="86"/>
      <c r="AQ205" s="86"/>
      <c r="AR205" s="45"/>
      <c r="AS205" s="86"/>
      <c r="AT205" s="86"/>
      <c r="AU205" s="86"/>
      <c r="AV205" s="278"/>
      <c r="AW205" s="236"/>
      <c r="AX205" s="89"/>
      <c r="AY205" s="89"/>
      <c r="BA205" s="198"/>
      <c r="BB205" s="198"/>
      <c r="BC205" s="198"/>
      <c r="BD205" s="196"/>
      <c r="BE205" s="196"/>
      <c r="BF205" s="196"/>
      <c r="BG205" s="196"/>
      <c r="BH205" s="196"/>
      <c r="BI205" s="196"/>
      <c r="BJ205" s="196"/>
      <c r="BK205" s="196"/>
      <c r="BL205" s="196"/>
      <c r="BM205" s="196"/>
      <c r="BN205" s="196"/>
      <c r="BO205" s="196"/>
      <c r="BP205" s="196"/>
      <c r="BQ205" s="196"/>
      <c r="BR205" s="196"/>
      <c r="BS205" s="196"/>
      <c r="BT205" s="196"/>
      <c r="BU205" s="196"/>
      <c r="BV205" s="196"/>
      <c r="BW205" s="196"/>
      <c r="BX205" s="196"/>
      <c r="BY205" s="196"/>
      <c r="BZ205" s="196"/>
      <c r="CA205" s="196"/>
      <c r="CB205" s="196"/>
      <c r="CC205" s="196"/>
      <c r="CD205" s="196"/>
      <c r="CE205" s="196"/>
      <c r="CF205" s="196"/>
      <c r="CG205" s="196"/>
      <c r="CH205" s="196"/>
      <c r="CI205" s="196"/>
      <c r="CJ205" s="196"/>
      <c r="CK205" s="196"/>
      <c r="CL205" s="196"/>
      <c r="FT205" s="27"/>
    </row>
    <row r="206" spans="1:188" s="92" customFormat="1" ht="14.25" customHeight="1" x14ac:dyDescent="0.3">
      <c r="A206" s="236"/>
      <c r="B206" s="236"/>
      <c r="C206" s="220"/>
      <c r="D206" s="220"/>
      <c r="E206" s="223"/>
      <c r="F206" s="220"/>
      <c r="G206" s="238"/>
      <c r="H206" s="236"/>
      <c r="I206" s="236"/>
      <c r="J206" s="236"/>
      <c r="K206" s="236"/>
      <c r="L206" s="236"/>
      <c r="M206" s="236"/>
      <c r="N206" s="236"/>
      <c r="O206" s="237"/>
      <c r="P206" s="236"/>
      <c r="Q206" s="236"/>
      <c r="R206" s="236"/>
      <c r="S206" s="236"/>
      <c r="T206" s="234"/>
      <c r="U206" s="236"/>
      <c r="V206" s="38"/>
      <c r="W206" s="46"/>
      <c r="X206" s="157"/>
      <c r="Y206" s="86"/>
      <c r="Z206" s="86"/>
      <c r="AA206" s="86" t="str">
        <f t="shared" si="5"/>
        <v/>
      </c>
      <c r="AB206" s="133"/>
      <c r="AC206" s="133"/>
      <c r="AD206" s="133"/>
      <c r="AE206" s="133"/>
      <c r="AF206" s="39" t="str">
        <f>IFERROR(IF(AND(X205="Probabilidad",X206="Probabilidad"),(AF205-(+AF205*AA206)),IF(X206="Probabilidad",(Q205-(+Q205*AA206)),IF(X206="Impacto",AF205,""))),"")</f>
        <v/>
      </c>
      <c r="AG206" s="242"/>
      <c r="AH206" s="242"/>
      <c r="AI206" s="236"/>
      <c r="AJ206" s="85" t="str">
        <f>IFERROR(IF(AND(X205="Impacto",AA206="Impacto"),(AJ205-(+AJ205*AA206)),IF(X206="Impacto",(T205-(+T205*AA206)),IF(X206="Probabilidad",AJ205,""))),"")</f>
        <v/>
      </c>
      <c r="AK206" s="242"/>
      <c r="AL206" s="242"/>
      <c r="AM206" s="236"/>
      <c r="AN206" s="236"/>
      <c r="AO206" s="236"/>
      <c r="AP206" s="86"/>
      <c r="AQ206" s="86"/>
      <c r="AR206" s="45"/>
      <c r="AS206" s="86"/>
      <c r="AT206" s="86"/>
      <c r="AU206" s="86"/>
      <c r="AV206" s="278"/>
      <c r="AW206" s="236"/>
      <c r="AX206" s="89"/>
      <c r="AY206" s="89"/>
      <c r="BA206" s="198"/>
      <c r="BB206" s="198"/>
      <c r="BC206" s="198"/>
      <c r="BD206" s="196"/>
      <c r="BE206" s="196"/>
      <c r="BF206" s="196"/>
      <c r="BG206" s="196"/>
      <c r="BH206" s="196"/>
      <c r="BI206" s="196"/>
      <c r="BJ206" s="196"/>
      <c r="BK206" s="196"/>
      <c r="BL206" s="196"/>
      <c r="BM206" s="196"/>
      <c r="BN206" s="196"/>
      <c r="BO206" s="196"/>
      <c r="BP206" s="196"/>
      <c r="BQ206" s="196"/>
      <c r="BR206" s="196"/>
      <c r="BS206" s="196"/>
      <c r="BT206" s="196"/>
      <c r="BU206" s="196"/>
      <c r="BV206" s="196"/>
      <c r="BW206" s="196"/>
      <c r="BX206" s="196"/>
      <c r="BY206" s="196"/>
      <c r="BZ206" s="196"/>
      <c r="CA206" s="196"/>
      <c r="CB206" s="196"/>
      <c r="CC206" s="196"/>
      <c r="CD206" s="196"/>
      <c r="CE206" s="196"/>
      <c r="CF206" s="196"/>
      <c r="CG206" s="196"/>
      <c r="CH206" s="196"/>
      <c r="CI206" s="196"/>
      <c r="CJ206" s="196"/>
      <c r="CK206" s="196"/>
      <c r="CL206" s="196"/>
      <c r="FT206" s="27"/>
    </row>
    <row r="207" spans="1:188" s="92" customFormat="1" ht="14.25" customHeight="1" x14ac:dyDescent="0.25">
      <c r="A207" s="236"/>
      <c r="B207" s="236"/>
      <c r="C207" s="221"/>
      <c r="D207" s="221"/>
      <c r="E207" s="224"/>
      <c r="F207" s="221"/>
      <c r="G207" s="238"/>
      <c r="H207" s="236"/>
      <c r="I207" s="236"/>
      <c r="J207" s="236"/>
      <c r="K207" s="236"/>
      <c r="L207" s="236"/>
      <c r="M207" s="236"/>
      <c r="N207" s="236"/>
      <c r="O207" s="237"/>
      <c r="P207" s="236"/>
      <c r="Q207" s="236"/>
      <c r="R207" s="236"/>
      <c r="S207" s="236"/>
      <c r="T207" s="234"/>
      <c r="U207" s="236"/>
      <c r="V207" s="38"/>
      <c r="W207" s="46"/>
      <c r="X207" s="157"/>
      <c r="Y207" s="86"/>
      <c r="Z207" s="86"/>
      <c r="AA207" s="86" t="str">
        <f t="shared" si="5"/>
        <v/>
      </c>
      <c r="AB207" s="133"/>
      <c r="AC207" s="133"/>
      <c r="AD207" s="133"/>
      <c r="AE207" s="133"/>
      <c r="AF207" s="39" t="str">
        <f>IFERROR(IF(AND(X206="Probabilidad",X207="Probabilidad"),(AF206-(+AF206*AA207)),IF(X207="Probabilidad",(Q206-(+Q206*AA207)),IF(X207="Impacto",AF206,""))),"")</f>
        <v/>
      </c>
      <c r="AG207" s="242"/>
      <c r="AH207" s="242"/>
      <c r="AI207" s="236"/>
      <c r="AJ207" s="85" t="str">
        <f>IFERROR(IF(AND(X206="Impacto",AA207="Impacto"),(AJ206-(+AJ206*AA207)),IF(X207="Impacto",(T206-(+T206*AA207)),IF(X207="Probabilidad",AJ206,""))),"")</f>
        <v/>
      </c>
      <c r="AK207" s="242"/>
      <c r="AL207" s="242"/>
      <c r="AM207" s="236"/>
      <c r="AN207" s="236"/>
      <c r="AO207" s="236"/>
      <c r="AP207" s="86"/>
      <c r="AQ207" s="86"/>
      <c r="AR207" s="45"/>
      <c r="AS207" s="86"/>
      <c r="AT207" s="86"/>
      <c r="AU207" s="86"/>
      <c r="AV207" s="278"/>
      <c r="AW207" s="236"/>
      <c r="AX207" s="90"/>
      <c r="AY207" s="90"/>
      <c r="BA207" s="198"/>
      <c r="BB207" s="198"/>
      <c r="BC207" s="198"/>
      <c r="BD207" s="196"/>
      <c r="BE207" s="196"/>
      <c r="BF207" s="196"/>
      <c r="BG207" s="196"/>
      <c r="BH207" s="196"/>
      <c r="BI207" s="196"/>
      <c r="BJ207" s="196"/>
      <c r="BK207" s="196"/>
      <c r="BL207" s="196"/>
      <c r="BM207" s="196"/>
      <c r="BN207" s="196"/>
      <c r="BO207" s="196"/>
      <c r="BP207" s="196"/>
      <c r="BQ207" s="196"/>
      <c r="BR207" s="196"/>
      <c r="BS207" s="196"/>
      <c r="BT207" s="196"/>
      <c r="BU207" s="196"/>
      <c r="BV207" s="196"/>
      <c r="BW207" s="196"/>
      <c r="BX207" s="196"/>
      <c r="BY207" s="196"/>
      <c r="BZ207" s="196"/>
      <c r="CA207" s="196"/>
      <c r="CB207" s="196"/>
      <c r="CC207" s="196"/>
      <c r="CD207" s="196"/>
      <c r="CE207" s="196"/>
      <c r="CF207" s="196"/>
      <c r="CG207" s="196"/>
      <c r="CH207" s="196"/>
      <c r="CI207" s="196"/>
      <c r="CJ207" s="196"/>
      <c r="CK207" s="196"/>
      <c r="CL207" s="196"/>
      <c r="FT207" s="28"/>
      <c r="FU207" s="26"/>
      <c r="FV207" s="26"/>
      <c r="FW207" s="26"/>
      <c r="FX207" s="26"/>
      <c r="FY207" s="26"/>
      <c r="FZ207" s="26"/>
      <c r="GA207" s="26"/>
      <c r="GB207" s="26"/>
      <c r="GC207" s="26"/>
      <c r="GD207" s="26"/>
      <c r="GE207" s="26"/>
      <c r="GF207" s="26"/>
    </row>
    <row r="208" spans="1:188" s="164" customFormat="1" ht="14.4" customHeight="1" x14ac:dyDescent="0.25">
      <c r="A208" s="270">
        <v>33</v>
      </c>
      <c r="B208" s="270" t="s">
        <v>622</v>
      </c>
      <c r="C208" s="219" t="s">
        <v>804</v>
      </c>
      <c r="D208" s="219" t="s">
        <v>34</v>
      </c>
      <c r="E208" s="222" t="str">
        <f>IFERROR(VLOOKUP(C208,Tabla4[#All],2,0),"")</f>
        <v>Eventos relacionados con las conductas o comportamientos de los empleados que afectan la Integridad Pública</v>
      </c>
      <c r="F208" s="219" t="s">
        <v>806</v>
      </c>
      <c r="G208" s="238" t="s">
        <v>891</v>
      </c>
      <c r="H208" s="236" t="s">
        <v>72</v>
      </c>
      <c r="I208" s="236" t="s">
        <v>200</v>
      </c>
      <c r="J208" s="270" t="s">
        <v>877</v>
      </c>
      <c r="K208" s="322" t="s">
        <v>956</v>
      </c>
      <c r="L208" s="322" t="s">
        <v>526</v>
      </c>
      <c r="M208" s="270" t="s">
        <v>891</v>
      </c>
      <c r="N208" s="270"/>
      <c r="O208" s="274">
        <v>365</v>
      </c>
      <c r="P208" s="270" t="str">
        <f>IF(O208="","",IF(O208&lt;=2,"Muy Baja",IF(O208&lt;=24,"Baja",IF(O208&lt;=500,"Media",IF(O208&lt;=5000,"Alta","Muy Alta")))))</f>
        <v>Media</v>
      </c>
      <c r="Q208" s="269">
        <f>IF(O208="","",IF(O208&lt;=2,20%,IF(O208&lt;=24,40%,IF(O208&lt;=500,60%,IF(O208&lt;=5000,80%,100%)))))</f>
        <v>0.6</v>
      </c>
      <c r="R208" s="270" t="s">
        <v>105</v>
      </c>
      <c r="S208" s="270" t="s">
        <v>167</v>
      </c>
      <c r="T208" s="273">
        <v>1</v>
      </c>
      <c r="U208" s="270" t="str">
        <f>IF(OR(Q208="",T208=""),"",IF(Q208=100%,IF(T208=100%,"Extremo","Alto"),IF(Q208=80%,IF(T208=100%,"Extremo",IF(T208&gt;=60%,"Alto","Moderado")),IF(Q208=60%,IF(T208=100%,"Extremo",IF(T208&gt;=80%,"Alto","Moderado")),IF(Q208=40%,IF(T208=100%,"Extremo",IF(T208&gt;=80%,"Alto",IF(T208&gt;=40%,"Moderado","Bajo"))),IF(T208=100%,"Extremo",IF(T208=80%,"Alto",IF(T208=60%,"Moderado","Bajo"))))))))</f>
        <v>Extremo</v>
      </c>
      <c r="V208" s="165">
        <v>1</v>
      </c>
      <c r="W208" s="180" t="s">
        <v>901</v>
      </c>
      <c r="X208" s="166"/>
      <c r="Y208" s="167" t="s">
        <v>51</v>
      </c>
      <c r="Z208" s="167" t="s">
        <v>57</v>
      </c>
      <c r="AA208" s="179">
        <f>IF(OR(Y208="",Z208=""),"",IF(AND(Y208="Preventivo",Z208="Automático"),50%,IF(AND(Y208="Preventivo",Z208="Manual"),40%,IF(AND(Y208="Detectivo",Z208="Automático"),40%,IF(AND(Y208="Detectivo",Z208="Manual"),30%,IF(AND(Y208="Correctivo",Z208="Automático"),35%,IF(AND(Y208="Correctivo",Z208="Manual"),25%,"")))))))</f>
        <v>0.4</v>
      </c>
      <c r="AB208" s="246" t="s">
        <v>786</v>
      </c>
      <c r="AC208" s="246" t="s">
        <v>791</v>
      </c>
      <c r="AD208" s="246" t="s">
        <v>787</v>
      </c>
      <c r="AE208" s="246" t="s">
        <v>785</v>
      </c>
      <c r="AF208" s="328">
        <f>IF(Q208="","",Q208*(IF(AND(X208="Probabilidad",OR(Y208="Preventivo",Y208="Detectivo"),ISNUMBER(AA208)),1-AA208,1)*IF(AND(X209="Probabilidad",OR(Y209="Preventivo",Y209="Detectivo"),ISNUMBER(AA209)),1-AA209,1)))</f>
        <v>0.6</v>
      </c>
      <c r="AG208" s="241">
        <f>IF(AF208="","",IF(AF208&lt;=20%,20%,IF(AF208&lt;=40%,40%,IF(AF208&lt;=60%,60%,IF(AF208&lt;=80%,80%,100%)))))</f>
        <v>0.6</v>
      </c>
      <c r="AH208" s="174"/>
      <c r="AI208" s="270" t="s">
        <v>175</v>
      </c>
      <c r="AJ208" s="328">
        <f>IF(T208="","",T208*(IF(AND(X208="Impacto",Y208="Correctivo",ISNUMBER(AA208)),1-AA208,1)*IF(AND(X209="Impacto",Y209="Correctivo",ISNUMBER(AA209)),1-AA209,1)))</f>
        <v>1</v>
      </c>
      <c r="AK208" s="241">
        <f>IF(AJ208="","",IF(AJ208&lt;=20%,20%,IF(AJ208&lt;=40%,40%,IF(AJ208&lt;=60%,60%,IF(AJ208&lt;=80%,80%,100%)))))</f>
        <v>1</v>
      </c>
      <c r="AL208" s="174"/>
      <c r="AM208" s="270" t="s">
        <v>167</v>
      </c>
      <c r="AN208" s="270" t="str">
        <f>IF(OR(AG208="",AK208=""),"",IF(AG208=100%,IF(AK208=100%,"Extremo","Alto"),IF(AG208=80%,IF(AK208=100%,"Extremo",IF(AK208&gt;=60%,"Alto","Moderado")),IF(AG208=60%,IF(AK208=100%,"Extremo",IF(AK208&gt;=80%,"Alto","Moderado")),IF(AG208=40%,IF(AK208=100%,"Extremo",IF(AK208&gt;=80%,"Alto",IF(AK208&gt;=40%,"Moderado","Bajo"))),IF(AK208=100%,"Extremo",IF(AK208=80%,"Alto",IF(AK208=60%,"Moderado","Bajo"))))))))</f>
        <v>Extremo</v>
      </c>
      <c r="AO208" s="270" t="s">
        <v>67</v>
      </c>
      <c r="AP208" s="274"/>
      <c r="AQ208" s="274"/>
      <c r="AR208" s="340"/>
      <c r="AS208" s="340"/>
      <c r="AT208" s="341"/>
      <c r="AU208" s="274"/>
      <c r="AV208" s="274"/>
      <c r="AW208" s="274" t="s">
        <v>159</v>
      </c>
      <c r="AZ208" s="192"/>
      <c r="BA208" s="184"/>
      <c r="BB208" s="184"/>
      <c r="BC208" s="184"/>
      <c r="BD208" s="184"/>
      <c r="BE208" s="184"/>
      <c r="BF208" s="184"/>
      <c r="BG208" s="184"/>
      <c r="BH208" s="184"/>
      <c r="BI208" s="184"/>
      <c r="BJ208" s="184"/>
      <c r="BK208" s="184"/>
      <c r="BL208" s="184"/>
      <c r="BM208" s="184"/>
      <c r="BN208" s="184"/>
      <c r="BO208" s="184"/>
      <c r="BP208" s="184"/>
      <c r="BQ208" s="184"/>
      <c r="BR208" s="184"/>
      <c r="BS208" s="184"/>
      <c r="BT208" s="184"/>
      <c r="BU208" s="184"/>
      <c r="BV208" s="184"/>
      <c r="BW208" s="184"/>
      <c r="BX208" s="184"/>
      <c r="BY208" s="184"/>
      <c r="BZ208" s="184"/>
      <c r="CA208" s="184"/>
      <c r="CB208" s="184"/>
      <c r="CC208" s="184"/>
      <c r="CD208" s="184"/>
      <c r="CE208" s="184"/>
      <c r="CF208" s="184"/>
      <c r="CG208" s="184"/>
      <c r="CH208" s="184"/>
      <c r="CI208" s="184"/>
      <c r="CJ208" s="184"/>
      <c r="CK208" s="184"/>
      <c r="CL208" s="184"/>
      <c r="CM208" s="193"/>
    </row>
    <row r="209" spans="1:180" s="164" customFormat="1" ht="14.4" customHeight="1" x14ac:dyDescent="0.25">
      <c r="A209" s="270"/>
      <c r="B209" s="270"/>
      <c r="C209" s="220"/>
      <c r="D209" s="220"/>
      <c r="E209" s="223"/>
      <c r="F209" s="220"/>
      <c r="G209" s="238"/>
      <c r="H209" s="236"/>
      <c r="I209" s="236"/>
      <c r="J209" s="270"/>
      <c r="K209" s="322"/>
      <c r="L209" s="322"/>
      <c r="M209" s="270"/>
      <c r="N209" s="270"/>
      <c r="O209" s="274"/>
      <c r="P209" s="270"/>
      <c r="Q209" s="270"/>
      <c r="R209" s="270"/>
      <c r="S209" s="270"/>
      <c r="T209" s="270"/>
      <c r="U209" s="270"/>
      <c r="V209" s="272">
        <v>2</v>
      </c>
      <c r="W209" s="270" t="s">
        <v>900</v>
      </c>
      <c r="X209" s="330"/>
      <c r="Y209" s="270" t="s">
        <v>51</v>
      </c>
      <c r="Z209" s="270" t="s">
        <v>57</v>
      </c>
      <c r="AA209" s="168">
        <f>IF(OR(Y209="",Z209=""),"",IF(AND(Y209="Preventivo",Z209="Automático"),50%,IF(AND(Y209="Preventivo",Z209="Manual"),40%,IF(AND(Y209="Detectivo",Z209="Automático"),40%,IF(AND(Y209="Detectivo",Z209="Manual"),30%,IF(AND(Y209="Correctivo",Z209="Automático"),35%,IF(AND(Y209="Correctivo",Z209="Manual"),25%,"")))))))</f>
        <v>0.4</v>
      </c>
      <c r="AB209" s="246"/>
      <c r="AC209" s="246"/>
      <c r="AD209" s="246"/>
      <c r="AE209" s="246"/>
      <c r="AF209" s="246"/>
      <c r="AG209" s="241"/>
      <c r="AH209" s="174"/>
      <c r="AI209" s="270"/>
      <c r="AJ209" s="328"/>
      <c r="AK209" s="241"/>
      <c r="AL209" s="174"/>
      <c r="AM209" s="270"/>
      <c r="AN209" s="270"/>
      <c r="AO209" s="270"/>
      <c r="AP209" s="274"/>
      <c r="AQ209" s="274"/>
      <c r="AR209" s="274"/>
      <c r="AS209" s="274"/>
      <c r="AT209" s="274"/>
      <c r="AU209" s="274"/>
      <c r="AV209" s="274"/>
      <c r="AW209" s="274"/>
      <c r="AZ209" s="192"/>
      <c r="BA209" s="184"/>
      <c r="BB209" s="184"/>
      <c r="BC209" s="184"/>
      <c r="BD209" s="184"/>
      <c r="BE209" s="184"/>
      <c r="BF209" s="184"/>
      <c r="BG209" s="184"/>
      <c r="BH209" s="184"/>
      <c r="BI209" s="184"/>
      <c r="BJ209" s="184"/>
      <c r="BK209" s="184"/>
      <c r="BL209" s="184"/>
      <c r="BM209" s="184"/>
      <c r="BN209" s="184"/>
      <c r="BO209" s="184"/>
      <c r="BP209" s="184"/>
      <c r="BQ209" s="184"/>
      <c r="BR209" s="184"/>
      <c r="BS209" s="184"/>
      <c r="BT209" s="184"/>
      <c r="BU209" s="184"/>
      <c r="BV209" s="184"/>
      <c r="BW209" s="184"/>
      <c r="BX209" s="184"/>
      <c r="BY209" s="184"/>
      <c r="BZ209" s="184"/>
      <c r="CA209" s="184"/>
      <c r="CB209" s="184"/>
      <c r="CC209" s="184"/>
      <c r="CD209" s="184"/>
      <c r="CE209" s="184"/>
      <c r="CF209" s="184"/>
      <c r="CG209" s="184"/>
      <c r="CH209" s="184"/>
      <c r="CI209" s="184"/>
      <c r="CJ209" s="184"/>
      <c r="CK209" s="184"/>
      <c r="CL209" s="184"/>
      <c r="CM209" s="193"/>
    </row>
    <row r="210" spans="1:180" s="164" customFormat="1" ht="14.4" customHeight="1" x14ac:dyDescent="0.25">
      <c r="A210" s="270"/>
      <c r="B210" s="270"/>
      <c r="C210" s="220"/>
      <c r="D210" s="220"/>
      <c r="E210" s="223"/>
      <c r="F210" s="220"/>
      <c r="G210" s="238"/>
      <c r="H210" s="236"/>
      <c r="I210" s="236"/>
      <c r="J210" s="270"/>
      <c r="K210" s="322"/>
      <c r="L210" s="322"/>
      <c r="M210" s="270"/>
      <c r="N210" s="270"/>
      <c r="O210" s="274"/>
      <c r="P210" s="270"/>
      <c r="Q210" s="270"/>
      <c r="R210" s="270"/>
      <c r="S210" s="270"/>
      <c r="T210" s="270"/>
      <c r="U210" s="270"/>
      <c r="V210" s="270"/>
      <c r="W210" s="270"/>
      <c r="X210" s="270"/>
      <c r="Y210" s="270"/>
      <c r="Z210" s="270"/>
      <c r="AA210" s="168"/>
      <c r="AB210" s="246"/>
      <c r="AC210" s="246"/>
      <c r="AD210" s="246"/>
      <c r="AE210" s="246"/>
      <c r="AF210" s="246"/>
      <c r="AG210" s="241"/>
      <c r="AH210" s="174"/>
      <c r="AI210" s="270"/>
      <c r="AJ210" s="328"/>
      <c r="AK210" s="241"/>
      <c r="AL210" s="174"/>
      <c r="AM210" s="270"/>
      <c r="AN210" s="270"/>
      <c r="AO210" s="270"/>
      <c r="AP210" s="274"/>
      <c r="AQ210" s="274"/>
      <c r="AR210" s="274"/>
      <c r="AS210" s="274"/>
      <c r="AT210" s="274"/>
      <c r="AU210" s="274"/>
      <c r="AV210" s="274"/>
      <c r="AW210" s="274"/>
      <c r="AZ210" s="192"/>
      <c r="BA210" s="184"/>
      <c r="BB210" s="184"/>
      <c r="BC210" s="184"/>
      <c r="BD210" s="184"/>
      <c r="BE210" s="184"/>
      <c r="BF210" s="184"/>
      <c r="BG210" s="184"/>
      <c r="BH210" s="184"/>
      <c r="BI210" s="184"/>
      <c r="BJ210" s="184"/>
      <c r="BK210" s="184"/>
      <c r="BL210" s="184"/>
      <c r="BM210" s="184"/>
      <c r="BN210" s="184"/>
      <c r="BO210" s="184"/>
      <c r="BP210" s="184"/>
      <c r="BQ210" s="184"/>
      <c r="BR210" s="184"/>
      <c r="BS210" s="184"/>
      <c r="BT210" s="184"/>
      <c r="BU210" s="184"/>
      <c r="BV210" s="184"/>
      <c r="BW210" s="184"/>
      <c r="BX210" s="184"/>
      <c r="BY210" s="184"/>
      <c r="BZ210" s="184"/>
      <c r="CA210" s="184"/>
      <c r="CB210" s="184"/>
      <c r="CC210" s="184"/>
      <c r="CD210" s="184"/>
      <c r="CE210" s="184"/>
      <c r="CF210" s="184"/>
      <c r="CG210" s="184"/>
      <c r="CH210" s="184"/>
      <c r="CI210" s="184"/>
      <c r="CJ210" s="184"/>
      <c r="CK210" s="184"/>
      <c r="CL210" s="184"/>
      <c r="CM210" s="193"/>
    </row>
    <row r="211" spans="1:180" s="164" customFormat="1" ht="14.4" customHeight="1" x14ac:dyDescent="0.25">
      <c r="A211" s="270"/>
      <c r="B211" s="270"/>
      <c r="C211" s="220"/>
      <c r="D211" s="220"/>
      <c r="E211" s="223"/>
      <c r="F211" s="220"/>
      <c r="G211" s="238"/>
      <c r="H211" s="236"/>
      <c r="I211" s="236"/>
      <c r="J211" s="270"/>
      <c r="K211" s="322"/>
      <c r="L211" s="322"/>
      <c r="M211" s="270"/>
      <c r="N211" s="270"/>
      <c r="O211" s="274"/>
      <c r="P211" s="270"/>
      <c r="Q211" s="270"/>
      <c r="R211" s="270"/>
      <c r="S211" s="270"/>
      <c r="T211" s="270"/>
      <c r="U211" s="270"/>
      <c r="V211" s="270"/>
      <c r="W211" s="270"/>
      <c r="X211" s="270"/>
      <c r="Y211" s="270"/>
      <c r="Z211" s="270"/>
      <c r="AA211" s="168"/>
      <c r="AB211" s="246"/>
      <c r="AC211" s="246"/>
      <c r="AD211" s="246"/>
      <c r="AE211" s="246"/>
      <c r="AF211" s="246"/>
      <c r="AG211" s="241"/>
      <c r="AH211" s="174"/>
      <c r="AI211" s="270"/>
      <c r="AJ211" s="328"/>
      <c r="AK211" s="241"/>
      <c r="AL211" s="174"/>
      <c r="AM211" s="270"/>
      <c r="AN211" s="270"/>
      <c r="AO211" s="270"/>
      <c r="AP211" s="274"/>
      <c r="AQ211" s="274"/>
      <c r="AR211" s="274"/>
      <c r="AS211" s="274"/>
      <c r="AT211" s="274"/>
      <c r="AU211" s="274"/>
      <c r="AV211" s="274"/>
      <c r="AW211" s="274"/>
      <c r="AZ211" s="192"/>
      <c r="BA211" s="184"/>
      <c r="BB211" s="184"/>
      <c r="BC211" s="184"/>
      <c r="BD211" s="184"/>
      <c r="BE211" s="184"/>
      <c r="BF211" s="184"/>
      <c r="BG211" s="184"/>
      <c r="BH211" s="184"/>
      <c r="BI211" s="184"/>
      <c r="BJ211" s="184"/>
      <c r="BK211" s="184"/>
      <c r="BL211" s="184"/>
      <c r="BM211" s="184"/>
      <c r="BN211" s="184"/>
      <c r="BO211" s="184"/>
      <c r="BP211" s="184"/>
      <c r="BQ211" s="184"/>
      <c r="BR211" s="184"/>
      <c r="BS211" s="184"/>
      <c r="BT211" s="184"/>
      <c r="BU211" s="184"/>
      <c r="BV211" s="184"/>
      <c r="BW211" s="184"/>
      <c r="BX211" s="184"/>
      <c r="BY211" s="184"/>
      <c r="BZ211" s="184"/>
      <c r="CA211" s="184"/>
      <c r="CB211" s="184"/>
      <c r="CC211" s="184"/>
      <c r="CD211" s="184"/>
      <c r="CE211" s="184"/>
      <c r="CF211" s="184"/>
      <c r="CG211" s="184"/>
      <c r="CH211" s="184"/>
      <c r="CI211" s="184"/>
      <c r="CJ211" s="184"/>
      <c r="CK211" s="184"/>
      <c r="CL211" s="184"/>
      <c r="CM211" s="193"/>
    </row>
    <row r="212" spans="1:180" s="164" customFormat="1" ht="14.4" customHeight="1" x14ac:dyDescent="0.25">
      <c r="A212" s="270"/>
      <c r="B212" s="270"/>
      <c r="C212" s="220"/>
      <c r="D212" s="220"/>
      <c r="E212" s="223"/>
      <c r="F212" s="220"/>
      <c r="G212" s="238"/>
      <c r="H212" s="236"/>
      <c r="I212" s="236"/>
      <c r="J212" s="270"/>
      <c r="K212" s="322"/>
      <c r="L212" s="322"/>
      <c r="M212" s="270"/>
      <c r="N212" s="270"/>
      <c r="O212" s="274"/>
      <c r="P212" s="270"/>
      <c r="Q212" s="270"/>
      <c r="R212" s="270"/>
      <c r="S212" s="270"/>
      <c r="T212" s="270"/>
      <c r="U212" s="270"/>
      <c r="V212" s="270"/>
      <c r="W212" s="270"/>
      <c r="X212" s="270"/>
      <c r="Y212" s="270"/>
      <c r="Z212" s="270"/>
      <c r="AA212" s="168"/>
      <c r="AB212" s="246"/>
      <c r="AC212" s="246"/>
      <c r="AD212" s="246"/>
      <c r="AE212" s="246"/>
      <c r="AF212" s="246"/>
      <c r="AG212" s="241"/>
      <c r="AH212" s="174"/>
      <c r="AI212" s="270"/>
      <c r="AJ212" s="328"/>
      <c r="AK212" s="241"/>
      <c r="AL212" s="174"/>
      <c r="AM212" s="270"/>
      <c r="AN212" s="270"/>
      <c r="AO212" s="270"/>
      <c r="AP212" s="274"/>
      <c r="AQ212" s="274"/>
      <c r="AR212" s="274"/>
      <c r="AS212" s="274"/>
      <c r="AT212" s="274"/>
      <c r="AU212" s="274"/>
      <c r="AV212" s="274"/>
      <c r="AW212" s="274"/>
      <c r="AZ212" s="192"/>
      <c r="BA212" s="184"/>
      <c r="BB212" s="184"/>
      <c r="BC212" s="184"/>
      <c r="BD212" s="184"/>
      <c r="BE212" s="184"/>
      <c r="BF212" s="184"/>
      <c r="BG212" s="184"/>
      <c r="BH212" s="184"/>
      <c r="BI212" s="184"/>
      <c r="BJ212" s="184"/>
      <c r="BK212" s="184"/>
      <c r="BL212" s="184"/>
      <c r="BM212" s="184"/>
      <c r="BN212" s="184"/>
      <c r="BO212" s="184"/>
      <c r="BP212" s="184"/>
      <c r="BQ212" s="184"/>
      <c r="BR212" s="184"/>
      <c r="BS212" s="184"/>
      <c r="BT212" s="184"/>
      <c r="BU212" s="184"/>
      <c r="BV212" s="184"/>
      <c r="BW212" s="184"/>
      <c r="BX212" s="184"/>
      <c r="BY212" s="184"/>
      <c r="BZ212" s="184"/>
      <c r="CA212" s="184"/>
      <c r="CB212" s="184"/>
      <c r="CC212" s="184"/>
      <c r="CD212" s="184"/>
      <c r="CE212" s="184"/>
      <c r="CF212" s="184"/>
      <c r="CG212" s="184"/>
      <c r="CH212" s="184"/>
      <c r="CI212" s="184"/>
      <c r="CJ212" s="184"/>
      <c r="CK212" s="184"/>
      <c r="CL212" s="184"/>
      <c r="CM212" s="193"/>
    </row>
    <row r="213" spans="1:180" s="164" customFormat="1" ht="14.4" customHeight="1" x14ac:dyDescent="0.25">
      <c r="A213" s="270"/>
      <c r="B213" s="270"/>
      <c r="C213" s="221"/>
      <c r="D213" s="221"/>
      <c r="E213" s="224"/>
      <c r="F213" s="221"/>
      <c r="G213" s="238"/>
      <c r="H213" s="236"/>
      <c r="I213" s="236"/>
      <c r="J213" s="270"/>
      <c r="K213" s="322"/>
      <c r="L213" s="322"/>
      <c r="M213" s="270"/>
      <c r="N213" s="270"/>
      <c r="O213" s="274"/>
      <c r="P213" s="270"/>
      <c r="Q213" s="270"/>
      <c r="R213" s="270"/>
      <c r="S213" s="270"/>
      <c r="T213" s="270"/>
      <c r="U213" s="270"/>
      <c r="V213" s="270"/>
      <c r="W213" s="270"/>
      <c r="X213" s="270"/>
      <c r="Y213" s="270"/>
      <c r="Z213" s="270"/>
      <c r="AA213" s="168"/>
      <c r="AB213" s="246"/>
      <c r="AC213" s="246"/>
      <c r="AD213" s="246"/>
      <c r="AE213" s="246"/>
      <c r="AF213" s="246"/>
      <c r="AG213" s="241"/>
      <c r="AH213" s="174"/>
      <c r="AI213" s="270"/>
      <c r="AJ213" s="328"/>
      <c r="AK213" s="241"/>
      <c r="AL213" s="174"/>
      <c r="AM213" s="270"/>
      <c r="AN213" s="270"/>
      <c r="AO213" s="270"/>
      <c r="AP213" s="274"/>
      <c r="AQ213" s="274"/>
      <c r="AR213" s="274"/>
      <c r="AS213" s="274"/>
      <c r="AT213" s="274"/>
      <c r="AU213" s="274"/>
      <c r="AV213" s="274"/>
      <c r="AW213" s="274"/>
      <c r="AZ213" s="192"/>
      <c r="BA213" s="184"/>
      <c r="BB213" s="184"/>
      <c r="BC213" s="184"/>
      <c r="BD213" s="184"/>
      <c r="BE213" s="184"/>
      <c r="BF213" s="184"/>
      <c r="BG213" s="184"/>
      <c r="BH213" s="184"/>
      <c r="BI213" s="184"/>
      <c r="BJ213" s="184"/>
      <c r="BK213" s="184"/>
      <c r="BL213" s="184"/>
      <c r="BM213" s="184"/>
      <c r="BN213" s="184"/>
      <c r="BO213" s="184"/>
      <c r="BP213" s="184"/>
      <c r="BQ213" s="184"/>
      <c r="BR213" s="184"/>
      <c r="BS213" s="184"/>
      <c r="BT213" s="184"/>
      <c r="BU213" s="184"/>
      <c r="BV213" s="184"/>
      <c r="BW213" s="184"/>
      <c r="BX213" s="184"/>
      <c r="BY213" s="184"/>
      <c r="BZ213" s="184"/>
      <c r="CA213" s="184"/>
      <c r="CB213" s="184"/>
      <c r="CC213" s="184"/>
      <c r="CD213" s="184"/>
      <c r="CE213" s="184"/>
      <c r="CF213" s="184"/>
      <c r="CG213" s="184"/>
      <c r="CH213" s="184"/>
      <c r="CI213" s="184"/>
      <c r="CJ213" s="184"/>
      <c r="CK213" s="184"/>
      <c r="CL213" s="184"/>
      <c r="CM213" s="193"/>
    </row>
    <row r="214" spans="1:180" s="92" customFormat="1" ht="13.5" customHeight="1" x14ac:dyDescent="0.3">
      <c r="A214" s="236">
        <v>34</v>
      </c>
      <c r="B214" s="236" t="s">
        <v>309</v>
      </c>
      <c r="C214" s="219" t="s">
        <v>841</v>
      </c>
      <c r="D214" s="219" t="s">
        <v>841</v>
      </c>
      <c r="E214" s="222" t="str">
        <f>IFERROR(VLOOKUP(C214,Tabla4[#All],2,0),"")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214" s="219" t="s">
        <v>805</v>
      </c>
      <c r="G214" s="238" t="s">
        <v>162</v>
      </c>
      <c r="H214" s="236" t="s">
        <v>71</v>
      </c>
      <c r="I214" s="236" t="s">
        <v>310</v>
      </c>
      <c r="J214" s="236" t="s">
        <v>311</v>
      </c>
      <c r="K214" s="236" t="s">
        <v>312</v>
      </c>
      <c r="L214" s="236" t="s">
        <v>595</v>
      </c>
      <c r="M214" s="236" t="s">
        <v>162</v>
      </c>
      <c r="N214" s="236" t="s">
        <v>313</v>
      </c>
      <c r="O214" s="237">
        <v>27000</v>
      </c>
      <c r="P214" s="236" t="str">
        <f>IF(AND(O214&lt;=2),"Muy Baja",IF(AND(O214&gt;=3,O214&lt;=23),"Baja",IF(AND(O214&gt;=24,O214&lt;=499),"Media",IF(AND(O214&gt;=500,O214&lt;=4999),"Alta",IF(AND(O214&gt;=5000),"Muy Alta",FALSE)))))</f>
        <v>Muy Alta</v>
      </c>
      <c r="Q214" s="236" t="str">
        <f>IF(AND(O214&lt;=2),"20%",IF(AND(O214&gt;=3,O214&lt;=23),"40%",IF(AND(O214&gt;=24,O214&lt;=499),"60%",IF(AND(O214&gt;=500,O214&lt;=4999),"80%",IF(AND(O214&gt;=5000),"100%",FALSE)))))</f>
        <v>100%</v>
      </c>
      <c r="R214" s="236" t="s">
        <v>47</v>
      </c>
      <c r="S214" s="236" t="str">
        <f>IF(AND(R214=$GB$4),"Leve",IF(AND(R214=$GB$5),"Menor",IF(AND(R214=$GB$6),"Moderado",IF(AND(R214=$GB$7),"mayor",IF(AND(R214=$GB$8),"Catastrófico",IF(AND(R214=$GB$10),"Leve",IF(AND(R214=$GB$11),"Menor",IF(AND(R214=$GB$12),"Moderado",IF(AND(R214=$GB$13),"Mayor",IF(AND(R214=$GB$14),"Catastrófico",FALSE))))))))))</f>
        <v>Menor</v>
      </c>
      <c r="T214" s="234" t="str">
        <f>IF(AND(S214="Leve"),"20%",IF(AND(S214="Menor"),"40%",IF(AND(S214="Moderado"),"60%",IF(AND(S214="Mayor"),"80%",IF(AND(S214="Catastrófico"),"100%","")))))</f>
        <v>40%</v>
      </c>
      <c r="U214" s="236" t="str">
        <f>IF(AND(Q214&lt;="40%",T214="20%"),"Bajo",IF(AND(Q214="60%",T214="20%"),"Moderado",IF(AND(Q214="80%",T214="20%"),"Moderado",IF(AND(Q214="100%",T214="20%"),"Alto",IF(AND(Q214="20%",T214="40%"),"Bajo",IF(AND(Q214="40%",T214="40%"),"Moderado",IF(AND(Q214="60%",T214="40%"),"Moderado",IF(AND(Q214="80%",T214="40%"),"Moderado",IF(AND(Q214="100%",T214="40%"),"Alto",IF(AND(Q214="20%",T214="60%"),"Moderado",IF(AND(Q214="40%",T214="60%"),"Moderado",IF(AND(Q214="60%",T214="60%"),"Moderado",IF(AND(Q214="80%",T214="60%"),"Alto",IF(AND(Q214="100%",T214="60%"),"Alto",IF(AND(Q214="20%",T214="80%"),"Alto",IF(AND(Q214="40%",T214="80%"),"Alto",IF(AND(Q214="60%",T214="80%"),"Alto",IF(AND(Q214="80%",T214="80%"),"Alto",IF(AND(Q214="100%",T214="80%"),"Alto",IF(AND(Q214="20%",T214="100%"),"Extremo",IF(AND(Q214="40%",T214="100%"),"Extremo",IF(AND(Q214="60%",T214="100%"),"Extremo",IF(AND(Q214="80%",T214="100%"),"Moderado",IF(AND(Q214="100%",T214="100%"),"Extremo",""""))))))))))))))))))))))))</f>
        <v>Alto</v>
      </c>
      <c r="V214" s="38">
        <v>1</v>
      </c>
      <c r="W214" s="46" t="s">
        <v>713</v>
      </c>
      <c r="X214" s="157" t="s">
        <v>54</v>
      </c>
      <c r="Y214" s="86" t="s">
        <v>51</v>
      </c>
      <c r="Z214" s="86" t="s">
        <v>57</v>
      </c>
      <c r="AA214" s="86" t="str">
        <f>IF(AND(Y214=$GD$2,Z214=$GE$2),"50%",IF(AND(Y214=$GD$2,Z214=$GE$3),"40%",IF(AND(Y214=$GD$3,Z214=$GE$2),"40%",IF(AND(Y214=$GD$3,Z214=$GE$3),"30%",IF(AND(Y214=$GD$4,Z214=$GE$2),"35%",IF(AND(Y214=$GD$4,Z214=$GE$3),"25%",""))))))</f>
        <v>40%</v>
      </c>
      <c r="AB214" s="133" t="s">
        <v>786</v>
      </c>
      <c r="AC214" s="133" t="s">
        <v>548</v>
      </c>
      <c r="AD214" s="133" t="s">
        <v>787</v>
      </c>
      <c r="AE214" s="133" t="s">
        <v>785</v>
      </c>
      <c r="AF214" s="39">
        <f>IFERROR(IF(X214="Probabilidad",(Q214-(+Q214*AA214)),IF(X214="Impacto",Q214,"")),"")</f>
        <v>0.6</v>
      </c>
      <c r="AG214" s="242">
        <f>LOOKUP(2,1/(AF214:AF219&lt;&gt;""),AF214:AF219)</f>
        <v>0.6</v>
      </c>
      <c r="AH214" s="242">
        <f>AG214*1</f>
        <v>0.6</v>
      </c>
      <c r="AI214" s="236" t="str">
        <f>IF(AND(AG214&lt;=20%),"Muy Baja",IF(AND(AG214&gt;=21%,AG214&lt;=40%),"Baja",IF(AND(AG214&gt;=41%,AG214&lt;=60%),"Media",IF(AND(AG214&gt;=61%,AG214&lt;=80%),"Alta",IF(AND(AG214&gt;=81%,AG214&gt;=100%),"Muy Alta",FALSE)))))</f>
        <v>Media</v>
      </c>
      <c r="AJ214" s="85" t="str">
        <f>IFERROR(IF(X214="Impacto",(T214-(+T214*AA214)),IF(X214="Probabilidad",T214,"")),"")</f>
        <v>40%</v>
      </c>
      <c r="AK214" s="242" t="str">
        <f>LOOKUP(2,1/(AJ214:AJ219&lt;&gt;""),AJ214:AJ219)</f>
        <v>40%</v>
      </c>
      <c r="AL214" s="242">
        <f>AK214*1</f>
        <v>0.4</v>
      </c>
      <c r="AM214" s="236" t="str">
        <f>IF(AND(AK214&lt;=20%),"Leve",IF(AND(AK214&gt;=21%,AK214&lt;=40%),"Menor",IF(AND(AK214&gt;=41%,AK214&lt;="60%"),"Moderado",IF(AND(AK214&gt;=61%,AK214&lt;=80%),"Mayor",IF(AND(AK214&gt;=81%,AK214&gt;=100%),"Catastrófico",FALSE)))))</f>
        <v>Moderado</v>
      </c>
      <c r="AN214" s="236" t="str">
        <f>IF(OR(AND(AI214="Media",AM214="Leve"),AND(AI214="Alta",AM214="Leve"),AND(AI214="Alta",AM214="Menor"),AND(AI214="Media",AM214="Menor"),AND(AI214="Baja",AM214="Menor"),AND(AI214="Media",AM214="Moderado"),AND(AI214="Baja",AM214="Moderado"),AND(AI214="Muy Baja",AM214="Moderado")),"Moderado",IF(OR(AND(AI214="Baja",AM214="Leve"),AND(AI214="Muy Baja",AM214="Leve"),AND(AI214="Muy Baja",AM214="Menor")),"Bajo",IF(OR(AND(AI214="Muy Alta",AM214="Leve"),AND(AI214="Muy Alta",AM214="Menor"),AND(AI214="Muy Alta",AM214="Moderado"),AND(AI214="Alta",AM214="Moderado"),AND(AI214="Muy Alta",AM214="Mayor"),AND(AI214="Alta",AM214="Mayor"),AND(AI214="Media",AM214="Mayor"),AND(AI214="Baja",AM214="Mayor"),AND(AI214="Muy Baja",AM214="Mayor")),"Alto",IF(OR(AND(AI214="Alta",AM214="Catastrófico"),AND(AI214="Muy Alta",AM214="Catastrófico"),AND(AI214="Media",AM214="Catastrófico"),AND(AI214="Baja",AM214="Catastrófico"),AND(AI214="Muy Baja",AM214="Catastrófico")),"Extremo",IF(AM214="Catastrófico","Extremo")))))</f>
        <v>Moderado</v>
      </c>
      <c r="AO214" s="236" t="s">
        <v>67</v>
      </c>
      <c r="AP214" s="86"/>
      <c r="AQ214" s="86"/>
      <c r="AR214" s="51"/>
      <c r="AS214" s="86"/>
      <c r="AT214" s="86"/>
      <c r="AU214" s="86"/>
      <c r="AV214" s="236" t="s">
        <v>314</v>
      </c>
      <c r="AW214" s="236" t="s">
        <v>159</v>
      </c>
      <c r="AX214" s="88"/>
      <c r="AY214" s="88"/>
      <c r="BA214" s="198"/>
      <c r="BB214" s="198"/>
      <c r="BC214" s="198"/>
      <c r="BD214" s="196"/>
      <c r="BE214" s="196"/>
      <c r="BF214" s="196"/>
      <c r="BG214" s="196"/>
      <c r="BH214" s="196"/>
      <c r="BI214" s="196"/>
      <c r="BJ214" s="196"/>
      <c r="BK214" s="196"/>
      <c r="BL214" s="196"/>
      <c r="BM214" s="196"/>
      <c r="BN214" s="196"/>
      <c r="BO214" s="196"/>
      <c r="BP214" s="196"/>
      <c r="BQ214" s="196"/>
      <c r="BR214" s="196"/>
      <c r="BS214" s="196"/>
      <c r="BT214" s="196"/>
      <c r="BU214" s="196"/>
      <c r="BV214" s="196"/>
      <c r="BW214" s="196"/>
      <c r="BX214" s="196"/>
      <c r="BY214" s="196"/>
      <c r="BZ214" s="196"/>
      <c r="CA214" s="196"/>
      <c r="CB214" s="196"/>
      <c r="CC214" s="196"/>
      <c r="CD214" s="196"/>
      <c r="CE214" s="196"/>
      <c r="CF214" s="196"/>
      <c r="CG214" s="196"/>
      <c r="CH214" s="196"/>
      <c r="CI214" s="196"/>
      <c r="CJ214" s="196"/>
      <c r="CK214" s="196"/>
      <c r="CL214" s="196"/>
      <c r="FT214" s="27"/>
      <c r="FW214" s="92" t="s">
        <v>162</v>
      </c>
      <c r="FX214" s="36" t="s">
        <v>45</v>
      </c>
    </row>
    <row r="215" spans="1:180" s="92" customFormat="1" ht="13.5" customHeight="1" x14ac:dyDescent="0.25">
      <c r="A215" s="236"/>
      <c r="B215" s="236"/>
      <c r="C215" s="220"/>
      <c r="D215" s="220"/>
      <c r="E215" s="223"/>
      <c r="F215" s="220"/>
      <c r="G215" s="238"/>
      <c r="H215" s="236"/>
      <c r="I215" s="236"/>
      <c r="J215" s="236"/>
      <c r="K215" s="236"/>
      <c r="L215" s="236"/>
      <c r="M215" s="236"/>
      <c r="N215" s="236"/>
      <c r="O215" s="237"/>
      <c r="P215" s="236"/>
      <c r="Q215" s="236"/>
      <c r="R215" s="236"/>
      <c r="S215" s="236"/>
      <c r="T215" s="234"/>
      <c r="U215" s="236"/>
      <c r="V215" s="38"/>
      <c r="W215" s="46"/>
      <c r="X215" s="157"/>
      <c r="Y215" s="86"/>
      <c r="Z215" s="86"/>
      <c r="AA215" s="86" t="str">
        <f t="shared" si="5"/>
        <v/>
      </c>
      <c r="AB215" s="133"/>
      <c r="AC215" s="133"/>
      <c r="AD215" s="133"/>
      <c r="AE215" s="133"/>
      <c r="AF215" s="39" t="str">
        <f>IFERROR(IF(AND(X214="Probabilidad",X215="Probabilidad"),(AF214-(+AF214*AA215)),IF(X215="Probabilidad",(Q214-(+Q214*AA215)),IF(X215="Impacto",AF214,""))),"")</f>
        <v/>
      </c>
      <c r="AG215" s="242"/>
      <c r="AH215" s="242"/>
      <c r="AI215" s="236"/>
      <c r="AJ215" s="85" t="str">
        <f>IFERROR(IF(AND(X214="Impacto",AA215="Impacto"),(AJ214-(+AJ214*AA215)),IF(X215="Impacto",(T214-(+T214*AA215)),IF(X215="Probabilidad",AJ214,""))),"")</f>
        <v/>
      </c>
      <c r="AK215" s="242"/>
      <c r="AL215" s="242"/>
      <c r="AM215" s="236"/>
      <c r="AN215" s="236"/>
      <c r="AO215" s="236"/>
      <c r="AP215" s="46"/>
      <c r="AQ215" s="86"/>
      <c r="AR215" s="51"/>
      <c r="AS215" s="86"/>
      <c r="AT215" s="86"/>
      <c r="AU215" s="86"/>
      <c r="AV215" s="236"/>
      <c r="AW215" s="236"/>
      <c r="AX215" s="89"/>
      <c r="AY215" s="89"/>
      <c r="BA215" s="198"/>
      <c r="BB215" s="198"/>
      <c r="BC215" s="198"/>
      <c r="BD215" s="196"/>
      <c r="BE215" s="196"/>
      <c r="BF215" s="196"/>
      <c r="BG215" s="196"/>
      <c r="BH215" s="196"/>
      <c r="BI215" s="196"/>
      <c r="BJ215" s="196"/>
      <c r="BK215" s="196"/>
      <c r="BL215" s="196"/>
      <c r="BM215" s="196"/>
      <c r="BN215" s="196"/>
      <c r="BO215" s="196"/>
      <c r="BP215" s="196"/>
      <c r="BQ215" s="196"/>
      <c r="BR215" s="196"/>
      <c r="BS215" s="196"/>
      <c r="BT215" s="196"/>
      <c r="BU215" s="196"/>
      <c r="BV215" s="196"/>
      <c r="BW215" s="196"/>
      <c r="BX215" s="196"/>
      <c r="BY215" s="196"/>
      <c r="BZ215" s="196"/>
      <c r="CA215" s="196"/>
      <c r="CB215" s="196"/>
      <c r="CC215" s="196"/>
      <c r="CD215" s="196"/>
      <c r="CE215" s="196"/>
      <c r="CF215" s="196"/>
      <c r="CG215" s="196"/>
      <c r="CH215" s="196"/>
      <c r="CI215" s="196"/>
      <c r="CJ215" s="196"/>
      <c r="CK215" s="196"/>
      <c r="CL215" s="196"/>
      <c r="FT215" s="27"/>
      <c r="FW215" s="92" t="s">
        <v>37</v>
      </c>
      <c r="FX215" s="26" t="s">
        <v>46</v>
      </c>
    </row>
    <row r="216" spans="1:180" s="92" customFormat="1" ht="13.5" customHeight="1" x14ac:dyDescent="0.25">
      <c r="A216" s="236"/>
      <c r="B216" s="236"/>
      <c r="C216" s="220"/>
      <c r="D216" s="220"/>
      <c r="E216" s="223"/>
      <c r="F216" s="220"/>
      <c r="G216" s="238"/>
      <c r="H216" s="236"/>
      <c r="I216" s="236"/>
      <c r="J216" s="236"/>
      <c r="K216" s="236"/>
      <c r="L216" s="236"/>
      <c r="M216" s="236"/>
      <c r="N216" s="236"/>
      <c r="O216" s="237"/>
      <c r="P216" s="236"/>
      <c r="Q216" s="236"/>
      <c r="R216" s="236"/>
      <c r="S216" s="236"/>
      <c r="T216" s="234"/>
      <c r="U216" s="236"/>
      <c r="V216" s="38"/>
      <c r="W216" s="46"/>
      <c r="X216" s="157"/>
      <c r="Y216" s="86"/>
      <c r="Z216" s="86"/>
      <c r="AA216" s="86" t="str">
        <f t="shared" si="5"/>
        <v/>
      </c>
      <c r="AB216" s="133"/>
      <c r="AC216" s="133"/>
      <c r="AD216" s="133"/>
      <c r="AE216" s="133"/>
      <c r="AF216" s="39" t="str">
        <f>IFERROR(IF(AND(X215="Probabilidad",X216="Probabilidad"),(AF215-(+AF215*AA216)),IF(X216="Probabilidad",(Q215-(+Q215*AA216)),IF(X216="Impacto",AF215,""))),"")</f>
        <v/>
      </c>
      <c r="AG216" s="242"/>
      <c r="AH216" s="242"/>
      <c r="AI216" s="236"/>
      <c r="AJ216" s="85" t="str">
        <f>IFERROR(IF(AND(X215="Impacto",AA216="Impacto"),(AJ215-(+AJ215*AA216)),IF(X216="Impacto",(T215-(+T215*AA216)),IF(X216="Probabilidad",AJ215,""))),"")</f>
        <v/>
      </c>
      <c r="AK216" s="242"/>
      <c r="AL216" s="242"/>
      <c r="AM216" s="236"/>
      <c r="AN216" s="236"/>
      <c r="AO216" s="236"/>
      <c r="AP216" s="46"/>
      <c r="AQ216" s="86"/>
      <c r="AR216" s="86"/>
      <c r="AS216" s="86"/>
      <c r="AT216" s="86"/>
      <c r="AU216" s="86"/>
      <c r="AV216" s="236"/>
      <c r="AW216" s="236"/>
      <c r="AX216" s="89"/>
      <c r="AY216" s="89"/>
      <c r="BA216" s="198"/>
      <c r="BB216" s="198"/>
      <c r="BC216" s="198"/>
      <c r="BD216" s="196"/>
      <c r="BE216" s="196"/>
      <c r="BF216" s="196"/>
      <c r="BG216" s="196"/>
      <c r="BH216" s="196"/>
      <c r="BI216" s="196"/>
      <c r="BJ216" s="196"/>
      <c r="BK216" s="196"/>
      <c r="BL216" s="196"/>
      <c r="BM216" s="196"/>
      <c r="BN216" s="196"/>
      <c r="BO216" s="196"/>
      <c r="BP216" s="196"/>
      <c r="BQ216" s="196"/>
      <c r="BR216" s="196"/>
      <c r="BS216" s="196"/>
      <c r="BT216" s="196"/>
      <c r="BU216" s="196"/>
      <c r="BV216" s="196"/>
      <c r="BW216" s="196"/>
      <c r="BX216" s="196"/>
      <c r="BY216" s="196"/>
      <c r="BZ216" s="196"/>
      <c r="CA216" s="196"/>
      <c r="CB216" s="196"/>
      <c r="CC216" s="196"/>
      <c r="CD216" s="196"/>
      <c r="CE216" s="196"/>
      <c r="CF216" s="196"/>
      <c r="CG216" s="196"/>
      <c r="CH216" s="196"/>
      <c r="CI216" s="196"/>
      <c r="CJ216" s="196"/>
      <c r="CK216" s="196"/>
      <c r="CL216" s="196"/>
      <c r="FT216" s="27"/>
      <c r="FX216" s="26" t="s">
        <v>47</v>
      </c>
    </row>
    <row r="217" spans="1:180" s="92" customFormat="1" ht="13.5" customHeight="1" x14ac:dyDescent="0.25">
      <c r="A217" s="236"/>
      <c r="B217" s="236"/>
      <c r="C217" s="220"/>
      <c r="D217" s="220"/>
      <c r="E217" s="223"/>
      <c r="F217" s="220"/>
      <c r="G217" s="238"/>
      <c r="H217" s="236"/>
      <c r="I217" s="236"/>
      <c r="J217" s="236"/>
      <c r="K217" s="236"/>
      <c r="L217" s="236"/>
      <c r="M217" s="236"/>
      <c r="N217" s="236"/>
      <c r="O217" s="237"/>
      <c r="P217" s="236"/>
      <c r="Q217" s="236"/>
      <c r="R217" s="236"/>
      <c r="S217" s="236"/>
      <c r="T217" s="234"/>
      <c r="U217" s="236"/>
      <c r="V217" s="38"/>
      <c r="W217" s="46"/>
      <c r="X217" s="157"/>
      <c r="Y217" s="86"/>
      <c r="Z217" s="86"/>
      <c r="AA217" s="86" t="str">
        <f t="shared" si="5"/>
        <v/>
      </c>
      <c r="AB217" s="133"/>
      <c r="AC217" s="133"/>
      <c r="AD217" s="133"/>
      <c r="AE217" s="133"/>
      <c r="AF217" s="39" t="str">
        <f>IFERROR(IF(AND(X216="Probabilidad",X217="Probabilidad"),(AF216-(+AF216*AA217)),IF(X217="Probabilidad",(Q216-(+Q216*AA217)),IF(X217="Impacto",AF216,""))),"")</f>
        <v/>
      </c>
      <c r="AG217" s="242"/>
      <c r="AH217" s="242"/>
      <c r="AI217" s="236"/>
      <c r="AJ217" s="85" t="str">
        <f>IFERROR(IF(AND(X216="Impacto",AA217="Impacto"),(AJ216-(+AJ216*AA217)),IF(X217="Impacto",(T216-(+T216*AA217)),IF(X217="Probabilidad",AJ216,""))),"")</f>
        <v/>
      </c>
      <c r="AK217" s="242"/>
      <c r="AL217" s="242"/>
      <c r="AM217" s="236"/>
      <c r="AN217" s="236"/>
      <c r="AO217" s="236"/>
      <c r="AP217" s="86"/>
      <c r="AQ217" s="86"/>
      <c r="AR217" s="86"/>
      <c r="AS217" s="86"/>
      <c r="AT217" s="86"/>
      <c r="AU217" s="86"/>
      <c r="AV217" s="236"/>
      <c r="AW217" s="236"/>
      <c r="AX217" s="89"/>
      <c r="AY217" s="89"/>
      <c r="BA217" s="198"/>
      <c r="BB217" s="198"/>
      <c r="BC217" s="198"/>
      <c r="BD217" s="196"/>
      <c r="BE217" s="196"/>
      <c r="BF217" s="196"/>
      <c r="BG217" s="196"/>
      <c r="BH217" s="196"/>
      <c r="BI217" s="196"/>
      <c r="BJ217" s="196"/>
      <c r="BK217" s="196"/>
      <c r="BL217" s="196"/>
      <c r="BM217" s="196"/>
      <c r="BN217" s="196"/>
      <c r="BO217" s="196"/>
      <c r="BP217" s="196"/>
      <c r="BQ217" s="196"/>
      <c r="BR217" s="196"/>
      <c r="BS217" s="196"/>
      <c r="BT217" s="196"/>
      <c r="BU217" s="196"/>
      <c r="BV217" s="196"/>
      <c r="BW217" s="196"/>
      <c r="BX217" s="196"/>
      <c r="BY217" s="196"/>
      <c r="BZ217" s="196"/>
      <c r="CA217" s="196"/>
      <c r="CB217" s="196"/>
      <c r="CC217" s="196"/>
      <c r="CD217" s="196"/>
      <c r="CE217" s="196"/>
      <c r="CF217" s="196"/>
      <c r="CG217" s="196"/>
      <c r="CH217" s="196"/>
      <c r="CI217" s="196"/>
      <c r="CJ217" s="196"/>
      <c r="CK217" s="196"/>
      <c r="CL217" s="196"/>
      <c r="FT217" s="27"/>
      <c r="FX217" s="26" t="s">
        <v>48</v>
      </c>
    </row>
    <row r="218" spans="1:180" s="92" customFormat="1" ht="13.5" customHeight="1" x14ac:dyDescent="0.25">
      <c r="A218" s="236"/>
      <c r="B218" s="236"/>
      <c r="C218" s="220"/>
      <c r="D218" s="220"/>
      <c r="E218" s="223"/>
      <c r="F218" s="220"/>
      <c r="G218" s="238"/>
      <c r="H218" s="236"/>
      <c r="I218" s="236"/>
      <c r="J218" s="236"/>
      <c r="K218" s="236"/>
      <c r="L218" s="236"/>
      <c r="M218" s="236"/>
      <c r="N218" s="236"/>
      <c r="O218" s="237"/>
      <c r="P218" s="236"/>
      <c r="Q218" s="236"/>
      <c r="R218" s="236"/>
      <c r="S218" s="236"/>
      <c r="T218" s="234"/>
      <c r="U218" s="236"/>
      <c r="V218" s="38"/>
      <c r="W218" s="46"/>
      <c r="X218" s="157"/>
      <c r="Y218" s="86"/>
      <c r="Z218" s="86"/>
      <c r="AA218" s="86" t="str">
        <f t="shared" si="5"/>
        <v/>
      </c>
      <c r="AB218" s="133"/>
      <c r="AC218" s="133"/>
      <c r="AD218" s="133"/>
      <c r="AE218" s="133"/>
      <c r="AF218" s="39" t="str">
        <f>IFERROR(IF(AND(X217="Probabilidad",X218="Probabilidad"),(AF217-(+AF217*AA218)),IF(X218="Probabilidad",(Q217-(+Q217*AA218)),IF(X218="Impacto",AF217,""))),"")</f>
        <v/>
      </c>
      <c r="AG218" s="242"/>
      <c r="AH218" s="242"/>
      <c r="AI218" s="236"/>
      <c r="AJ218" s="85" t="str">
        <f>IFERROR(IF(AND(X217="Impacto",AA218="Impacto"),(AJ217-(+AJ217*AA218)),IF(X218="Impacto",(T217-(+T217*AA218)),IF(X218="Probabilidad",AJ217,""))),"")</f>
        <v/>
      </c>
      <c r="AK218" s="242"/>
      <c r="AL218" s="242"/>
      <c r="AM218" s="236"/>
      <c r="AN218" s="236"/>
      <c r="AO218" s="236"/>
      <c r="AP218" s="86"/>
      <c r="AQ218" s="86"/>
      <c r="AR218" s="86"/>
      <c r="AS218" s="86"/>
      <c r="AT218" s="86"/>
      <c r="AU218" s="86"/>
      <c r="AV218" s="236"/>
      <c r="AW218" s="236"/>
      <c r="AX218" s="89"/>
      <c r="AY218" s="89"/>
      <c r="BA218" s="198"/>
      <c r="BB218" s="198"/>
      <c r="BC218" s="198"/>
      <c r="BD218" s="196"/>
      <c r="BE218" s="196"/>
      <c r="BF218" s="196"/>
      <c r="BG218" s="196"/>
      <c r="BH218" s="196"/>
      <c r="BI218" s="196"/>
      <c r="BJ218" s="196"/>
      <c r="BK218" s="196"/>
      <c r="BL218" s="196"/>
      <c r="BM218" s="196"/>
      <c r="BN218" s="196"/>
      <c r="BO218" s="196"/>
      <c r="BP218" s="196"/>
      <c r="BQ218" s="196"/>
      <c r="BR218" s="196"/>
      <c r="BS218" s="196"/>
      <c r="BT218" s="196"/>
      <c r="BU218" s="196"/>
      <c r="BV218" s="196"/>
      <c r="BW218" s="196"/>
      <c r="BX218" s="196"/>
      <c r="BY218" s="196"/>
      <c r="BZ218" s="196"/>
      <c r="CA218" s="196"/>
      <c r="CB218" s="196"/>
      <c r="CC218" s="196"/>
      <c r="CD218" s="196"/>
      <c r="CE218" s="196"/>
      <c r="CF218" s="196"/>
      <c r="CG218" s="196"/>
      <c r="CH218" s="196"/>
      <c r="CI218" s="196"/>
      <c r="CJ218" s="196"/>
      <c r="CK218" s="196"/>
      <c r="CL218" s="196"/>
      <c r="FT218" s="27"/>
      <c r="FX218" s="26" t="s">
        <v>49</v>
      </c>
    </row>
    <row r="219" spans="1:180" s="92" customFormat="1" ht="13.5" customHeight="1" x14ac:dyDescent="0.25">
      <c r="A219" s="236"/>
      <c r="B219" s="236"/>
      <c r="C219" s="221"/>
      <c r="D219" s="221"/>
      <c r="E219" s="224"/>
      <c r="F219" s="221"/>
      <c r="G219" s="238"/>
      <c r="H219" s="236"/>
      <c r="I219" s="236"/>
      <c r="J219" s="236"/>
      <c r="K219" s="236"/>
      <c r="L219" s="236"/>
      <c r="M219" s="236"/>
      <c r="N219" s="236"/>
      <c r="O219" s="237"/>
      <c r="P219" s="236"/>
      <c r="Q219" s="236"/>
      <c r="R219" s="236"/>
      <c r="S219" s="236"/>
      <c r="T219" s="234"/>
      <c r="U219" s="236"/>
      <c r="V219" s="38"/>
      <c r="W219" s="46"/>
      <c r="X219" s="157"/>
      <c r="Y219" s="86"/>
      <c r="Z219" s="86"/>
      <c r="AA219" s="86" t="str">
        <f t="shared" si="5"/>
        <v/>
      </c>
      <c r="AB219" s="133"/>
      <c r="AC219" s="133"/>
      <c r="AD219" s="133"/>
      <c r="AE219" s="133"/>
      <c r="AF219" s="39" t="str">
        <f>IFERROR(IF(AND(X218="Probabilidad",X219="Probabilidad"),(AF218-(+AF218*AA219)),IF(X219="Probabilidad",(Q218-(+Q218*AA219)),IF(X219="Impacto",AF218,""))),"")</f>
        <v/>
      </c>
      <c r="AG219" s="242"/>
      <c r="AH219" s="242"/>
      <c r="AI219" s="236"/>
      <c r="AJ219" s="85" t="str">
        <f>IFERROR(IF(AND(X218="Impacto",AA219="Impacto"),(AJ218-(+AJ218*AA219)),IF(X219="Impacto",(T218-(+T218*AA219)),IF(X219="Probabilidad",AJ218,""))),"")</f>
        <v/>
      </c>
      <c r="AK219" s="242"/>
      <c r="AL219" s="242"/>
      <c r="AM219" s="236"/>
      <c r="AN219" s="236"/>
      <c r="AO219" s="236"/>
      <c r="AP219" s="86"/>
      <c r="AQ219" s="86"/>
      <c r="AR219" s="86"/>
      <c r="AS219" s="86"/>
      <c r="AT219" s="86"/>
      <c r="AU219" s="86"/>
      <c r="AV219" s="236"/>
      <c r="AW219" s="236"/>
      <c r="AX219" s="90"/>
      <c r="AY219" s="90"/>
      <c r="BA219" s="198"/>
      <c r="BB219" s="198"/>
      <c r="BC219" s="198"/>
      <c r="BD219" s="196"/>
      <c r="BE219" s="196"/>
      <c r="BF219" s="196"/>
      <c r="BG219" s="196"/>
      <c r="BH219" s="196"/>
      <c r="BI219" s="196"/>
      <c r="BJ219" s="196"/>
      <c r="BK219" s="196"/>
      <c r="BL219" s="196"/>
      <c r="BM219" s="196"/>
      <c r="BN219" s="196"/>
      <c r="BO219" s="196"/>
      <c r="BP219" s="196"/>
      <c r="BQ219" s="196"/>
      <c r="BR219" s="196"/>
      <c r="BS219" s="196"/>
      <c r="BT219" s="196"/>
      <c r="BU219" s="196"/>
      <c r="BV219" s="196"/>
      <c r="BW219" s="196"/>
      <c r="BX219" s="196"/>
      <c r="BY219" s="196"/>
      <c r="BZ219" s="196"/>
      <c r="CA219" s="196"/>
      <c r="CB219" s="196"/>
      <c r="CC219" s="196"/>
      <c r="CD219" s="196"/>
      <c r="CE219" s="196"/>
      <c r="CF219" s="196"/>
      <c r="CG219" s="196"/>
      <c r="CH219" s="196"/>
      <c r="CI219" s="196"/>
      <c r="CJ219" s="196"/>
      <c r="CK219" s="196"/>
      <c r="CL219" s="196"/>
      <c r="FT219" s="27"/>
      <c r="FX219" s="26" t="s">
        <v>50</v>
      </c>
    </row>
    <row r="220" spans="1:180" s="92" customFormat="1" ht="13.5" customHeight="1" x14ac:dyDescent="0.3">
      <c r="A220" s="236">
        <v>35</v>
      </c>
      <c r="B220" s="236" t="s">
        <v>596</v>
      </c>
      <c r="C220" s="219" t="s">
        <v>841</v>
      </c>
      <c r="D220" s="219" t="s">
        <v>841</v>
      </c>
      <c r="E220" s="222" t="str">
        <f>IFERROR(VLOOKUP(C220,Tabla4[#All],2,0),"")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220" s="219" t="s">
        <v>29</v>
      </c>
      <c r="G220" s="238" t="s">
        <v>32</v>
      </c>
      <c r="H220" s="236" t="s">
        <v>70</v>
      </c>
      <c r="I220" s="237" t="s">
        <v>315</v>
      </c>
      <c r="J220" s="237" t="s">
        <v>316</v>
      </c>
      <c r="K220" s="235" t="s">
        <v>317</v>
      </c>
      <c r="L220" s="235" t="s">
        <v>597</v>
      </c>
      <c r="M220" s="236" t="s">
        <v>32</v>
      </c>
      <c r="N220" s="237" t="s">
        <v>163</v>
      </c>
      <c r="O220" s="237">
        <v>1000</v>
      </c>
      <c r="P220" s="236" t="str">
        <f>IF(AND(O220&lt;=2),"Muy Baja",IF(AND(O220&gt;=3,O220&lt;=23),"Baja",IF(AND(O220&gt;=24,O220&lt;=499),"Media",IF(AND(O220&gt;=500,O220&lt;=4999),"Alta",IF(AND(O220&gt;=5000),"Muy Alta",FALSE)))))</f>
        <v>Alta</v>
      </c>
      <c r="Q220" s="236" t="str">
        <f>IF(AND(O220&lt;=2),"20%",IF(AND(O220&gt;=3,O220&lt;=23),"40%",IF(AND(O220&gt;=24,O220&lt;=499),"60%",IF(AND(O220&gt;=500,O220&lt;=4999),"80%",IF(AND(O220&gt;=5000),"100%",FALSE)))))</f>
        <v>80%</v>
      </c>
      <c r="R220" s="236" t="s">
        <v>48</v>
      </c>
      <c r="S220" s="236" t="str">
        <f>IF(AND(R220=$GB$4),"Leve",IF(AND(R220=$GB$5),"Menor",IF(AND(R220=$GB$6),"Moderado",IF(AND(R220=$GB$7),"mayor",IF(AND(R220=$GB$8),"Catastrófico",IF(AND(R220=$GB$10),"Leve",IF(AND(R220=$GB$11),"Menor",IF(AND(R220=$GB$12),"Moderado",IF(AND(R220=$GB$13),"Mayor",IF(AND(R220=$GB$14),"Catastrófico",FALSE))))))))))</f>
        <v>Moderado</v>
      </c>
      <c r="T220" s="234" t="str">
        <f>IF(AND(S220="Leve"),"20%",IF(AND(S220="Menor"),"40%",IF(AND(S220="Moderado"),"60%",IF(AND(S220="Mayor"),"80%",IF(AND(S220="Catastrófico"),"100%","")))))</f>
        <v>60%</v>
      </c>
      <c r="U220" s="236" t="str">
        <f>IF(AND(Q220&lt;="40%",T220="20%"),"Bajo",IF(AND(Q220="60%",T220="20%"),"Moderado",IF(AND(Q220="80%",T220="20%"),"Moderado",IF(AND(Q220="100%",T220="20%"),"Alto",IF(AND(Q220="20%",T220="40%"),"Bajo",IF(AND(Q220="40%",T220="40%"),"Moderado",IF(AND(Q220="60%",T220="40%"),"Moderado",IF(AND(Q220="80%",T220="40%"),"Moderado",IF(AND(Q220="100%",T220="40%"),"Alto",IF(AND(Q220="20%",T220="60%"),"Moderado",IF(AND(Q220="40%",T220="60%"),"Moderado",IF(AND(Q220="60%",T220="60%"),"Moderado",IF(AND(Q220="80%",T220="60%"),"Alto",IF(AND(Q220="100%",T220="60%"),"Alto",IF(AND(Q220="20%",T220="80%"),"Alto",IF(AND(Q220="40%",T220="80%"),"Alto",IF(AND(Q220="60%",T220="80%"),"Alto",IF(AND(Q220="80%",T220="80%"),"Alto",IF(AND(Q220="100%",T220="80%"),"Alto",IF(AND(Q220="20%",T220="100%"),"Extremo",IF(AND(Q220="40%",T220="100%"),"Extremo",IF(AND(Q220="60%",T220="100%"),"Extremo",IF(AND(Q220="80%",T220="100%"),"Moderado",IF(AND(Q220="100%",T220="100%"),"Extremo",""""))))))))))))))))))))))))</f>
        <v>Alto</v>
      </c>
      <c r="V220" s="38">
        <v>1</v>
      </c>
      <c r="W220" s="48" t="s">
        <v>742</v>
      </c>
      <c r="X220" s="157" t="s">
        <v>54</v>
      </c>
      <c r="Y220" s="86" t="s">
        <v>51</v>
      </c>
      <c r="Z220" s="86" t="s">
        <v>57</v>
      </c>
      <c r="AA220" s="86" t="str">
        <f>IF(AND(Y220=$GD$2,Z220=$GE$2),"50%",IF(AND(Y220=$GD$2,Z220=$GE$3),"40%",IF(AND(Y220=$GD$3,Z220=$GE$2),"40%",IF(AND(Y220=$GD$3,Z220=$GE$3),"30%",IF(AND(Y220=$GD$4,Z220=$GE$2),"35%",IF(AND(Y220=$GD$4,Z220=$GE$3),"25%",""))))))</f>
        <v>40%</v>
      </c>
      <c r="AB220" s="133" t="s">
        <v>786</v>
      </c>
      <c r="AC220" s="133" t="s">
        <v>792</v>
      </c>
      <c r="AD220" s="133" t="s">
        <v>787</v>
      </c>
      <c r="AE220" s="133" t="s">
        <v>785</v>
      </c>
      <c r="AF220" s="39">
        <f>IFERROR(IF(X220="Probabilidad",(Q220-(+Q220*AA220)),IF(X220="Impacto",Q220,"")),"")</f>
        <v>0.48</v>
      </c>
      <c r="AG220" s="242">
        <f>LOOKUP(2,1/(AF220:AF225&lt;&gt;""),AF220:AF225)</f>
        <v>0.17279999999999998</v>
      </c>
      <c r="AH220" s="242">
        <f>AG220*1</f>
        <v>0.17279999999999998</v>
      </c>
      <c r="AI220" s="236" t="str">
        <f>IF(AND(AH220&lt;=20%),"Muy Baja",IF(AND(AH220&gt;=21%,AH220&lt;=40%),"Baja",IF(AND(AH220&gt;=41%,AH220&lt;=60%),"Media",IF(AND(AH220&gt;=61%,AH220&lt;=80%),"Alta",IF(AND(AH220&gt;=81%,AH220&gt;=100%),"Muy Alta",FALSE)))))</f>
        <v>Muy Baja</v>
      </c>
      <c r="AJ220" s="85" t="str">
        <f>IFERROR(IF(X220="Impacto",(T220-(+T220*AA220)),IF(X220="Probabilidad",T220,"")),"")</f>
        <v>60%</v>
      </c>
      <c r="AK220" s="242" t="str">
        <f>LOOKUP(2,1/(AJ220:AJ225&lt;&gt;""),AJ220:AJ225)</f>
        <v>60%</v>
      </c>
      <c r="AL220" s="242">
        <f>AK220*1</f>
        <v>0.6</v>
      </c>
      <c r="AM220" s="236" t="str">
        <f>CHOOSE((AL220&gt;=0%)+(AL220&gt;=21%)+(AL220&gt;=41%)+(AL220&gt;=61%)+(AL220&gt;=81%),"Leve","Menor","Moderado","Mayor","Catastrófico")</f>
        <v>Moderado</v>
      </c>
      <c r="AN220" s="236" t="str">
        <f>IF(OR(AND(AI220="Media",AM220="Leve"),AND(AI220="Alta",AM220="Leve"),AND(AI220="Alta",AM220="Menor"),AND(AI220="Media",AM220="Menor"),AND(AI220="Baja",AM220="Menor"),AND(AI220="Media",AM220="Moderado"),AND(AI220="Baja",AM220="Moderado"),AND(AI220="Muy Baja",AM220="Moderado")),"Moderado",IF(OR(AND(AI220="Baja",AM220="Leve"),AND(AI220="Muy Baja",AM220="Leve"),AND(AI220="Muy Baja",AM220="Menor")),"Bajo",IF(OR(AND(AI220="Muy Alta",AM220="Leve"),AND(AI220="Muy Alta",AM220="Menor"),AND(AI220="Muy Alta",AM220="Moderado"),AND(AI220="Alta",AM220="Moderado"),AND(AI220="Muy Alta",AM220="Mayor"),AND(AI220="Alta",AM220="Mayor"),AND(AI220="Media",AM220="Mayor"),AND(AI220="Baja",AM220="Mayor"),AND(AI220="Muy Baja",AM220="Mayor")),"Alto",IF(OR(AND(AI220="Alta",AM220="Catastrófico"),AND(AI220="Muy Alta",AM220="Catastrófico"),AND(AI220="Media",AM220="Catastrófico"),AND(AI220="Baja",AM220="Catastrófico"),AND(AI220="Muy Baja",AM220="Catastrófico")),"Extremo",IF(AM220="Catastrófico","Extremo")))))</f>
        <v>Moderado</v>
      </c>
      <c r="AO220" s="236" t="s">
        <v>67</v>
      </c>
      <c r="AP220" s="86"/>
      <c r="AQ220" s="86"/>
      <c r="AR220" s="45"/>
      <c r="AS220" s="86"/>
      <c r="AT220" s="86"/>
      <c r="AU220" s="86"/>
      <c r="AV220" s="236" t="s">
        <v>318</v>
      </c>
      <c r="AW220" s="236" t="s">
        <v>159</v>
      </c>
      <c r="AX220" s="88"/>
      <c r="AY220" s="88"/>
      <c r="BA220" s="198"/>
      <c r="BB220" s="198"/>
      <c r="BC220" s="198"/>
      <c r="BD220" s="196"/>
      <c r="BE220" s="196"/>
      <c r="BF220" s="196"/>
      <c r="BG220" s="196"/>
      <c r="BH220" s="196"/>
      <c r="BI220" s="196"/>
      <c r="BJ220" s="196"/>
      <c r="BK220" s="196"/>
      <c r="BL220" s="196"/>
      <c r="BM220" s="196"/>
      <c r="BN220" s="196"/>
      <c r="BO220" s="196"/>
      <c r="BP220" s="196"/>
      <c r="BQ220" s="196"/>
      <c r="BR220" s="196"/>
      <c r="BS220" s="196"/>
      <c r="BT220" s="196"/>
      <c r="BU220" s="196"/>
      <c r="BV220" s="196"/>
      <c r="BW220" s="196"/>
      <c r="BX220" s="196"/>
      <c r="BY220" s="196"/>
      <c r="BZ220" s="196"/>
      <c r="CA220" s="196"/>
      <c r="CB220" s="196"/>
      <c r="CC220" s="196"/>
      <c r="CD220" s="196"/>
      <c r="CE220" s="196"/>
      <c r="CF220" s="196"/>
      <c r="CG220" s="196"/>
      <c r="CH220" s="196"/>
      <c r="CI220" s="196"/>
      <c r="CJ220" s="196"/>
      <c r="CK220" s="196"/>
      <c r="CL220" s="196"/>
      <c r="FT220" s="27"/>
      <c r="FX220" s="36"/>
    </row>
    <row r="221" spans="1:180" s="92" customFormat="1" ht="13.5" customHeight="1" x14ac:dyDescent="0.3">
      <c r="A221" s="236"/>
      <c r="B221" s="236"/>
      <c r="C221" s="220"/>
      <c r="D221" s="220"/>
      <c r="E221" s="223"/>
      <c r="F221" s="220"/>
      <c r="G221" s="238"/>
      <c r="H221" s="236"/>
      <c r="I221" s="237"/>
      <c r="J221" s="237"/>
      <c r="K221" s="235"/>
      <c r="L221" s="235"/>
      <c r="M221" s="236"/>
      <c r="N221" s="237"/>
      <c r="O221" s="237"/>
      <c r="P221" s="236"/>
      <c r="Q221" s="236"/>
      <c r="R221" s="236"/>
      <c r="S221" s="236"/>
      <c r="T221" s="234"/>
      <c r="U221" s="236"/>
      <c r="V221" s="38">
        <v>2</v>
      </c>
      <c r="W221" s="183" t="s">
        <v>913</v>
      </c>
      <c r="X221" s="157" t="s">
        <v>54</v>
      </c>
      <c r="Y221" s="86" t="s">
        <v>51</v>
      </c>
      <c r="Z221" s="86" t="s">
        <v>57</v>
      </c>
      <c r="AA221" s="86" t="str">
        <f t="shared" si="5"/>
        <v>40%</v>
      </c>
      <c r="AB221" s="133" t="s">
        <v>786</v>
      </c>
      <c r="AC221" s="133" t="s">
        <v>792</v>
      </c>
      <c r="AD221" s="133" t="s">
        <v>787</v>
      </c>
      <c r="AE221" s="133" t="s">
        <v>785</v>
      </c>
      <c r="AF221" s="39">
        <f>IFERROR(IF(AND(X220="Probabilidad",X221="Probabilidad"),(AF220-(+AF220*AA221)),IF(X221="Probabilidad",(Q220-(+Q220*AA221)),IF(X221="Impacto",AF220,""))),"")</f>
        <v>0.28799999999999998</v>
      </c>
      <c r="AG221" s="242"/>
      <c r="AH221" s="242"/>
      <c r="AI221" s="236"/>
      <c r="AJ221" s="85" t="str">
        <f>IFERROR(IF(AND(X220="Impacto",AA221="Impacto"),(AJ220-(+AJ220*AA221)),IF(X221="Impacto",(T220-(+T220*AA221)),IF(X221="Probabilidad",AJ220,""))),"")</f>
        <v>60%</v>
      </c>
      <c r="AK221" s="242"/>
      <c r="AL221" s="242"/>
      <c r="AM221" s="236"/>
      <c r="AN221" s="236"/>
      <c r="AO221" s="236"/>
      <c r="AP221" s="86"/>
      <c r="AQ221" s="86"/>
      <c r="AR221" s="45"/>
      <c r="AS221" s="86"/>
      <c r="AT221" s="86"/>
      <c r="AU221" s="86"/>
      <c r="AV221" s="236"/>
      <c r="AW221" s="236"/>
      <c r="AX221" s="89"/>
      <c r="AY221" s="89"/>
      <c r="BA221" s="198"/>
      <c r="BB221" s="198"/>
      <c r="BC221" s="198"/>
      <c r="BD221" s="196"/>
      <c r="BE221" s="196"/>
      <c r="BF221" s="196"/>
      <c r="BG221" s="196"/>
      <c r="BH221" s="196"/>
      <c r="BI221" s="196"/>
      <c r="BJ221" s="196"/>
      <c r="BK221" s="196"/>
      <c r="BL221" s="196"/>
      <c r="BM221" s="196"/>
      <c r="BN221" s="196"/>
      <c r="BO221" s="196"/>
      <c r="BP221" s="196"/>
      <c r="BQ221" s="196"/>
      <c r="BR221" s="196"/>
      <c r="BS221" s="196"/>
      <c r="BT221" s="196"/>
      <c r="BU221" s="196"/>
      <c r="BV221" s="196"/>
      <c r="BW221" s="196"/>
      <c r="BX221" s="196"/>
      <c r="BY221" s="196"/>
      <c r="BZ221" s="196"/>
      <c r="CA221" s="196"/>
      <c r="CB221" s="196"/>
      <c r="CC221" s="196"/>
      <c r="CD221" s="196"/>
      <c r="CE221" s="196"/>
      <c r="CF221" s="196"/>
      <c r="CG221" s="196"/>
      <c r="CH221" s="196"/>
      <c r="CI221" s="196"/>
      <c r="CJ221" s="196"/>
      <c r="CK221" s="196"/>
      <c r="CL221" s="196"/>
      <c r="FT221" s="27"/>
    </row>
    <row r="222" spans="1:180" s="92" customFormat="1" ht="13.5" customHeight="1" x14ac:dyDescent="0.3">
      <c r="A222" s="236"/>
      <c r="B222" s="236"/>
      <c r="C222" s="220"/>
      <c r="D222" s="220"/>
      <c r="E222" s="223"/>
      <c r="F222" s="220"/>
      <c r="G222" s="238"/>
      <c r="H222" s="236"/>
      <c r="I222" s="237"/>
      <c r="J222" s="237"/>
      <c r="K222" s="235"/>
      <c r="L222" s="235"/>
      <c r="M222" s="236"/>
      <c r="N222" s="237"/>
      <c r="O222" s="237"/>
      <c r="P222" s="236"/>
      <c r="Q222" s="236"/>
      <c r="R222" s="236"/>
      <c r="S222" s="236"/>
      <c r="T222" s="234"/>
      <c r="U222" s="236"/>
      <c r="V222" s="38">
        <v>3</v>
      </c>
      <c r="W222" s="47" t="s">
        <v>775</v>
      </c>
      <c r="X222" s="157" t="s">
        <v>54</v>
      </c>
      <c r="Y222" s="86" t="s">
        <v>51</v>
      </c>
      <c r="Z222" s="86" t="s">
        <v>57</v>
      </c>
      <c r="AA222" s="86" t="str">
        <f t="shared" si="5"/>
        <v>40%</v>
      </c>
      <c r="AB222" s="133" t="s">
        <v>786</v>
      </c>
      <c r="AC222" s="133" t="s">
        <v>792</v>
      </c>
      <c r="AD222" s="133" t="s">
        <v>787</v>
      </c>
      <c r="AE222" s="133" t="s">
        <v>785</v>
      </c>
      <c r="AF222" s="39">
        <f>IFERROR(IF(AND(X221="Probabilidad",X222="Probabilidad"),(AF221-(+AF221*AA222)),IF(X222="Probabilidad",(Q221-(+Q221*AA222)),IF(X222="Impacto",AF221,""))),"")</f>
        <v>0.17279999999999998</v>
      </c>
      <c r="AG222" s="242"/>
      <c r="AH222" s="242"/>
      <c r="AI222" s="236"/>
      <c r="AJ222" s="85" t="str">
        <f>IFERROR(IF(AND(X221="Impacto",AA222="Impacto"),(AJ221-(+AJ221*AA222)),IF(X222="Impacto",(T221-(+T221*AA222)),IF(X222="Probabilidad",AJ221,""))),"")</f>
        <v>60%</v>
      </c>
      <c r="AK222" s="242"/>
      <c r="AL222" s="242"/>
      <c r="AM222" s="236"/>
      <c r="AN222" s="236"/>
      <c r="AO222" s="236"/>
      <c r="AP222" s="86"/>
      <c r="AQ222" s="86"/>
      <c r="AR222" s="45"/>
      <c r="AS222" s="86"/>
      <c r="AT222" s="86"/>
      <c r="AU222" s="86"/>
      <c r="AV222" s="236"/>
      <c r="AW222" s="236"/>
      <c r="AX222" s="89"/>
      <c r="AY222" s="89"/>
      <c r="BA222" s="198"/>
      <c r="BB222" s="198"/>
      <c r="BC222" s="198"/>
      <c r="BD222" s="196"/>
      <c r="BE222" s="196"/>
      <c r="BF222" s="196"/>
      <c r="BG222" s="196"/>
      <c r="BH222" s="196"/>
      <c r="BI222" s="196"/>
      <c r="BJ222" s="196"/>
      <c r="BK222" s="196"/>
      <c r="BL222" s="196"/>
      <c r="BM222" s="196"/>
      <c r="BN222" s="196"/>
      <c r="BO222" s="196"/>
      <c r="BP222" s="196"/>
      <c r="BQ222" s="196"/>
      <c r="BR222" s="196"/>
      <c r="BS222" s="196"/>
      <c r="BT222" s="196"/>
      <c r="BU222" s="196"/>
      <c r="BV222" s="196"/>
      <c r="BW222" s="196"/>
      <c r="BX222" s="196"/>
      <c r="BY222" s="196"/>
      <c r="BZ222" s="196"/>
      <c r="CA222" s="196"/>
      <c r="CB222" s="196"/>
      <c r="CC222" s="196"/>
      <c r="CD222" s="196"/>
      <c r="CE222" s="196"/>
      <c r="CF222" s="196"/>
      <c r="CG222" s="196"/>
      <c r="CH222" s="196"/>
      <c r="CI222" s="196"/>
      <c r="CJ222" s="196"/>
      <c r="CK222" s="196"/>
      <c r="CL222" s="196"/>
      <c r="FT222" s="27"/>
    </row>
    <row r="223" spans="1:180" s="92" customFormat="1" ht="13.5" customHeight="1" x14ac:dyDescent="0.3">
      <c r="A223" s="236"/>
      <c r="B223" s="236"/>
      <c r="C223" s="220"/>
      <c r="D223" s="220"/>
      <c r="E223" s="223"/>
      <c r="F223" s="220"/>
      <c r="G223" s="238"/>
      <c r="H223" s="236"/>
      <c r="I223" s="237"/>
      <c r="J223" s="237"/>
      <c r="K223" s="235"/>
      <c r="L223" s="235"/>
      <c r="M223" s="236"/>
      <c r="N223" s="237"/>
      <c r="O223" s="237"/>
      <c r="P223" s="236"/>
      <c r="Q223" s="236"/>
      <c r="R223" s="236"/>
      <c r="S223" s="236"/>
      <c r="T223" s="234"/>
      <c r="U223" s="236"/>
      <c r="V223" s="38"/>
      <c r="W223" s="47"/>
      <c r="X223" s="157"/>
      <c r="Y223" s="86"/>
      <c r="Z223" s="86"/>
      <c r="AA223" s="86" t="str">
        <f t="shared" si="5"/>
        <v/>
      </c>
      <c r="AB223" s="133"/>
      <c r="AC223" s="133"/>
      <c r="AD223" s="133"/>
      <c r="AE223" s="133"/>
      <c r="AF223" s="39" t="str">
        <f>IFERROR(IF(AND(X222="Probabilidad",X223="Probabilidad"),(AF222-(+AF222*AA223)),IF(X223="Probabilidad",(Q222-(+Q222*AA223)),IF(X223="Impacto",AF222,""))),"")</f>
        <v/>
      </c>
      <c r="AG223" s="242"/>
      <c r="AH223" s="242"/>
      <c r="AI223" s="236"/>
      <c r="AJ223" s="85" t="str">
        <f>IFERROR(IF(AND(X222="Impacto",AA223="Impacto"),(AJ222-(+AJ222*AA223)),IF(X223="Impacto",(T222-(+T222*AA223)),IF(X223="Probabilidad",AJ222,""))),"")</f>
        <v/>
      </c>
      <c r="AK223" s="242"/>
      <c r="AL223" s="242"/>
      <c r="AM223" s="236"/>
      <c r="AN223" s="236"/>
      <c r="AO223" s="236"/>
      <c r="AP223" s="86"/>
      <c r="AQ223" s="86"/>
      <c r="AR223" s="45"/>
      <c r="AS223" s="86"/>
      <c r="AT223" s="86"/>
      <c r="AU223" s="86"/>
      <c r="AV223" s="236"/>
      <c r="AW223" s="236"/>
      <c r="AX223" s="89"/>
      <c r="AY223" s="89"/>
      <c r="BA223" s="198"/>
      <c r="BB223" s="198"/>
      <c r="BC223" s="198"/>
      <c r="BD223" s="196"/>
      <c r="BE223" s="196"/>
      <c r="BF223" s="196"/>
      <c r="BG223" s="196"/>
      <c r="BH223" s="196"/>
      <c r="BI223" s="196"/>
      <c r="BJ223" s="196"/>
      <c r="BK223" s="196"/>
      <c r="BL223" s="196"/>
      <c r="BM223" s="196"/>
      <c r="BN223" s="196"/>
      <c r="BO223" s="196"/>
      <c r="BP223" s="196"/>
      <c r="BQ223" s="196"/>
      <c r="BR223" s="196"/>
      <c r="BS223" s="196"/>
      <c r="BT223" s="196"/>
      <c r="BU223" s="196"/>
      <c r="BV223" s="196"/>
      <c r="BW223" s="196"/>
      <c r="BX223" s="196"/>
      <c r="BY223" s="196"/>
      <c r="BZ223" s="196"/>
      <c r="CA223" s="196"/>
      <c r="CB223" s="196"/>
      <c r="CC223" s="196"/>
      <c r="CD223" s="196"/>
      <c r="CE223" s="196"/>
      <c r="CF223" s="196"/>
      <c r="CG223" s="196"/>
      <c r="CH223" s="196"/>
      <c r="CI223" s="196"/>
      <c r="CJ223" s="196"/>
      <c r="CK223" s="196"/>
      <c r="CL223" s="196"/>
      <c r="FT223" s="27"/>
    </row>
    <row r="224" spans="1:180" s="92" customFormat="1" ht="13.5" customHeight="1" x14ac:dyDescent="0.3">
      <c r="A224" s="236"/>
      <c r="B224" s="236"/>
      <c r="C224" s="220"/>
      <c r="D224" s="220"/>
      <c r="E224" s="223"/>
      <c r="F224" s="220"/>
      <c r="G224" s="238"/>
      <c r="H224" s="236"/>
      <c r="I224" s="237"/>
      <c r="J224" s="237"/>
      <c r="K224" s="235"/>
      <c r="L224" s="235"/>
      <c r="M224" s="236"/>
      <c r="N224" s="237"/>
      <c r="O224" s="237"/>
      <c r="P224" s="236"/>
      <c r="Q224" s="236"/>
      <c r="R224" s="236"/>
      <c r="S224" s="236"/>
      <c r="T224" s="234"/>
      <c r="U224" s="236"/>
      <c r="V224" s="38"/>
      <c r="W224" s="47"/>
      <c r="X224" s="157"/>
      <c r="Y224" s="86"/>
      <c r="Z224" s="86"/>
      <c r="AA224" s="86" t="str">
        <f t="shared" si="5"/>
        <v/>
      </c>
      <c r="AB224" s="133"/>
      <c r="AC224" s="133"/>
      <c r="AD224" s="133"/>
      <c r="AE224" s="133"/>
      <c r="AF224" s="39" t="str">
        <f>IFERROR(IF(AND(X223="Probabilidad",X224="Probabilidad"),(AF223-(+AF223*AA224)),IF(X224="Probabilidad",(Q223-(+Q223*AA224)),IF(X224="Impacto",AF223,""))),"")</f>
        <v/>
      </c>
      <c r="AG224" s="242"/>
      <c r="AH224" s="242"/>
      <c r="AI224" s="236"/>
      <c r="AJ224" s="85" t="str">
        <f>IFERROR(IF(AND(X223="Impacto",AA224="Impacto"),(AJ223-(+AJ223*AA224)),IF(X224="Impacto",(T223-(+T223*AA224)),IF(X224="Probabilidad",AJ223,""))),"")</f>
        <v/>
      </c>
      <c r="AK224" s="242"/>
      <c r="AL224" s="242"/>
      <c r="AM224" s="236"/>
      <c r="AN224" s="236"/>
      <c r="AO224" s="236"/>
      <c r="AP224" s="86"/>
      <c r="AQ224" s="86"/>
      <c r="AR224" s="45"/>
      <c r="AS224" s="86"/>
      <c r="AT224" s="86"/>
      <c r="AU224" s="86"/>
      <c r="AV224" s="236"/>
      <c r="AW224" s="236"/>
      <c r="AX224" s="89"/>
      <c r="AY224" s="89"/>
      <c r="BA224" s="198"/>
      <c r="BB224" s="198"/>
      <c r="BC224" s="198"/>
      <c r="BD224" s="196"/>
      <c r="BE224" s="196"/>
      <c r="BF224" s="196"/>
      <c r="BG224" s="196"/>
      <c r="BH224" s="196"/>
      <c r="BI224" s="196"/>
      <c r="BJ224" s="196"/>
      <c r="BK224" s="196"/>
      <c r="BL224" s="196"/>
      <c r="BM224" s="196"/>
      <c r="BN224" s="196"/>
      <c r="BO224" s="196"/>
      <c r="BP224" s="196"/>
      <c r="BQ224" s="196"/>
      <c r="BR224" s="196"/>
      <c r="BS224" s="196"/>
      <c r="BT224" s="196"/>
      <c r="BU224" s="196"/>
      <c r="BV224" s="196"/>
      <c r="BW224" s="196"/>
      <c r="BX224" s="196"/>
      <c r="BY224" s="196"/>
      <c r="BZ224" s="196"/>
      <c r="CA224" s="196"/>
      <c r="CB224" s="196"/>
      <c r="CC224" s="196"/>
      <c r="CD224" s="196"/>
      <c r="CE224" s="196"/>
      <c r="CF224" s="196"/>
      <c r="CG224" s="196"/>
      <c r="CH224" s="196"/>
      <c r="CI224" s="196"/>
      <c r="CJ224" s="196"/>
      <c r="CK224" s="196"/>
      <c r="CL224" s="196"/>
      <c r="FT224" s="27"/>
    </row>
    <row r="225" spans="1:188" s="92" customFormat="1" ht="13.5" customHeight="1" x14ac:dyDescent="0.3">
      <c r="A225" s="236"/>
      <c r="B225" s="236"/>
      <c r="C225" s="221"/>
      <c r="D225" s="221"/>
      <c r="E225" s="224"/>
      <c r="F225" s="221"/>
      <c r="G225" s="238"/>
      <c r="H225" s="236"/>
      <c r="I225" s="237"/>
      <c r="J225" s="237"/>
      <c r="K225" s="235"/>
      <c r="L225" s="235"/>
      <c r="M225" s="236"/>
      <c r="N225" s="237"/>
      <c r="O225" s="237"/>
      <c r="P225" s="236"/>
      <c r="Q225" s="236"/>
      <c r="R225" s="236"/>
      <c r="S225" s="236"/>
      <c r="T225" s="234"/>
      <c r="U225" s="236"/>
      <c r="V225" s="38"/>
      <c r="W225" s="47"/>
      <c r="X225" s="157"/>
      <c r="Y225" s="86"/>
      <c r="Z225" s="86"/>
      <c r="AA225" s="86" t="str">
        <f t="shared" si="5"/>
        <v/>
      </c>
      <c r="AB225" s="133"/>
      <c r="AC225" s="133"/>
      <c r="AD225" s="133"/>
      <c r="AE225" s="133"/>
      <c r="AF225" s="39" t="str">
        <f>IFERROR(IF(AND(X224="Probabilidad",X225="Probabilidad"),(AF224-(+AF224*AA225)),IF(X225="Probabilidad",(Q224-(+Q224*AA225)),IF(X225="Impacto",AF224,""))),"")</f>
        <v/>
      </c>
      <c r="AG225" s="242"/>
      <c r="AH225" s="242"/>
      <c r="AI225" s="236"/>
      <c r="AJ225" s="85" t="str">
        <f>IFERROR(IF(AND(X224="Impacto",AA225="Impacto"),(AJ224-(+AJ224*AA225)),IF(X225="Impacto",(T224-(+T224*AA225)),IF(X225="Probabilidad",AJ224,""))),"")</f>
        <v/>
      </c>
      <c r="AK225" s="242"/>
      <c r="AL225" s="242"/>
      <c r="AM225" s="236"/>
      <c r="AN225" s="236"/>
      <c r="AO225" s="236"/>
      <c r="AP225" s="86"/>
      <c r="AQ225" s="86"/>
      <c r="AR225" s="45"/>
      <c r="AS225" s="86"/>
      <c r="AT225" s="86"/>
      <c r="AU225" s="86"/>
      <c r="AV225" s="236"/>
      <c r="AW225" s="236"/>
      <c r="AX225" s="90"/>
      <c r="AY225" s="90"/>
      <c r="BA225" s="198"/>
      <c r="BB225" s="198"/>
      <c r="BC225" s="198"/>
      <c r="BD225" s="196"/>
      <c r="BE225" s="196"/>
      <c r="BF225" s="196"/>
      <c r="BG225" s="196"/>
      <c r="BH225" s="196"/>
      <c r="BI225" s="196"/>
      <c r="BJ225" s="196"/>
      <c r="BK225" s="196"/>
      <c r="BL225" s="196"/>
      <c r="BM225" s="196"/>
      <c r="BN225" s="196"/>
      <c r="BO225" s="196"/>
      <c r="BP225" s="196"/>
      <c r="BQ225" s="196"/>
      <c r="BR225" s="196"/>
      <c r="BS225" s="196"/>
      <c r="BT225" s="196"/>
      <c r="BU225" s="196"/>
      <c r="BV225" s="196"/>
      <c r="BW225" s="196"/>
      <c r="BX225" s="196"/>
      <c r="BY225" s="196"/>
      <c r="BZ225" s="196"/>
      <c r="CA225" s="196"/>
      <c r="CB225" s="196"/>
      <c r="CC225" s="196"/>
      <c r="CD225" s="196"/>
      <c r="CE225" s="196"/>
      <c r="CF225" s="196"/>
      <c r="CG225" s="196"/>
      <c r="CH225" s="196"/>
      <c r="CI225" s="196"/>
      <c r="CJ225" s="196"/>
      <c r="CK225" s="196"/>
      <c r="CL225" s="196"/>
      <c r="FT225" s="27"/>
      <c r="FX225" s="37"/>
    </row>
    <row r="226" spans="1:188" s="92" customFormat="1" ht="13.5" customHeight="1" x14ac:dyDescent="0.3">
      <c r="A226" s="236">
        <v>36</v>
      </c>
      <c r="B226" s="236" t="s">
        <v>596</v>
      </c>
      <c r="C226" s="219" t="s">
        <v>841</v>
      </c>
      <c r="D226" s="219" t="s">
        <v>841</v>
      </c>
      <c r="E226" s="222" t="str">
        <f>IFERROR(VLOOKUP(C226,Tabla4[#All],2,0),"")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226" s="219" t="s">
        <v>29</v>
      </c>
      <c r="G226" s="238" t="s">
        <v>32</v>
      </c>
      <c r="H226" s="236" t="s">
        <v>70</v>
      </c>
      <c r="I226" s="237" t="s">
        <v>319</v>
      </c>
      <c r="J226" s="237" t="s">
        <v>320</v>
      </c>
      <c r="K226" s="235" t="s">
        <v>321</v>
      </c>
      <c r="L226" s="235" t="s">
        <v>598</v>
      </c>
      <c r="M226" s="236" t="s">
        <v>32</v>
      </c>
      <c r="N226" s="237" t="s">
        <v>163</v>
      </c>
      <c r="O226" s="237">
        <f>7*17</f>
        <v>119</v>
      </c>
      <c r="P226" s="236" t="str">
        <f>IF(AND(O226&lt;=2),"Muy Baja",IF(AND(O226&gt;=3,O226&lt;=23),"Baja",IF(AND(O226&gt;=24,O226&lt;=499),"Media",IF(AND(O226&gt;=500,O226&lt;=4999),"Alta",IF(AND(O226&gt;=5000),"Muy Alta",FALSE)))))</f>
        <v>Media</v>
      </c>
      <c r="Q226" s="236" t="str">
        <f>IF(AND(O226&lt;=2),"20%",IF(AND(O226&gt;=3,O226&lt;=23),"40%",IF(AND(O226&gt;=24,O226&lt;=499),"60%",IF(AND(O226&gt;=500,O226&lt;=4999),"80%",IF(AND(O226&gt;=5000),"100%",FALSE)))))</f>
        <v>60%</v>
      </c>
      <c r="R226" s="236" t="s">
        <v>48</v>
      </c>
      <c r="S226" s="236" t="str">
        <f>IF(AND(R226=$GB$4),"Leve",IF(AND(R226=$GB$5),"Menor",IF(AND(R226=$GB$6),"Moderado",IF(AND(R226=$GB$7),"mayor",IF(AND(R226=$GB$8),"Catastrófico",IF(AND(R226=$GB$10),"Leve",IF(AND(R226=$GB$11),"Menor",IF(AND(R226=$GB$12),"Moderado",IF(AND(R226=$GB$13),"Mayor",IF(AND(R226=$GB$14),"Catastrófico",FALSE))))))))))</f>
        <v>Moderado</v>
      </c>
      <c r="T226" s="234" t="str">
        <f>IF(AND(S226="Leve"),"20%",IF(AND(S226="Menor"),"40%",IF(AND(S226="Moderado"),"60%",IF(AND(S226="Mayor"),"80%",IF(AND(S226="Catastrófico"),"100%","")))))</f>
        <v>60%</v>
      </c>
      <c r="U226" s="236" t="str">
        <f>IF(AND(Q226&lt;="40%",T226="20%"),"Bajo",IF(AND(Q226="60%",T226="20%"),"Moderado",IF(AND(Q226="80%",T226="20%"),"Moderado",IF(AND(Q226="100%",T226="20%"),"Alto",IF(AND(Q226="20%",T226="40%"),"Bajo",IF(AND(Q226="40%",T226="40%"),"Moderado",IF(AND(Q226="60%",T226="40%"),"Moderado",IF(AND(Q226="80%",T226="40%"),"Moderado",IF(AND(Q226="100%",T226="40%"),"Alto",IF(AND(Q226="20%",T226="60%"),"Moderado",IF(AND(Q226="40%",T226="60%"),"Moderado",IF(AND(Q226="60%",T226="60%"),"Moderado",IF(AND(Q226="80%",T226="60%"),"Alto",IF(AND(Q226="100%",T226="60%"),"Alto",IF(AND(Q226="20%",T226="80%"),"Alto",IF(AND(Q226="40%",T226="80%"),"Alto",IF(AND(Q226="60%",T226="80%"),"Alto",IF(AND(Q226="80%",T226="80%"),"Alto",IF(AND(Q226="100%",T226="80%"),"Alto",IF(AND(Q226="20%",T226="100%"),"Extremo",IF(AND(Q226="40%",T226="100%"),"Extremo",IF(AND(Q226="60%",T226="100%"),"Extremo",IF(AND(Q226="80%",T226="100%"),"Moderado",IF(AND(Q226="100%",T226="100%"),"Extremo",""""))))))))))))))))))))))))</f>
        <v>Moderado</v>
      </c>
      <c r="V226" s="38">
        <v>1</v>
      </c>
      <c r="W226" s="48" t="s">
        <v>743</v>
      </c>
      <c r="X226" s="157" t="s">
        <v>55</v>
      </c>
      <c r="Y226" s="86" t="s">
        <v>51</v>
      </c>
      <c r="Z226" s="86" t="s">
        <v>57</v>
      </c>
      <c r="AA226" s="86" t="str">
        <f>IF(AND(Y226=$GD$2,Z226=$GE$2),"50%",IF(AND(Y226=$GD$2,Z226=$GE$3),"40%",IF(AND(Y226=$GD$3,Z226=$GE$2),"40%",IF(AND(Y226=$GD$3,Z226=$GE$3),"30%",IF(AND(Y226=$GD$4,Z226=$GE$2),"35%",IF(AND(Y226=$GD$4,Z226=$GE$3),"25%",""))))))</f>
        <v>40%</v>
      </c>
      <c r="AB226" s="133" t="s">
        <v>788</v>
      </c>
      <c r="AC226" s="133" t="s">
        <v>793</v>
      </c>
      <c r="AD226" s="133" t="s">
        <v>784</v>
      </c>
      <c r="AE226" s="133" t="s">
        <v>785</v>
      </c>
      <c r="AF226" s="39" t="str">
        <f>IFERROR(IF(X226="Probabilidad",(Q226-(+Q226*AA226)),IF(X226="Impacto",Q226,"")),"")</f>
        <v>60%</v>
      </c>
      <c r="AG226" s="242">
        <f>LOOKUP(2,1/(AF226:AF231&lt;&gt;""),AF226:AF231)</f>
        <v>0.44999999999999996</v>
      </c>
      <c r="AH226" s="242">
        <f>AG226*1</f>
        <v>0.44999999999999996</v>
      </c>
      <c r="AI226" s="236" t="str">
        <f>IF(AND(AH226&lt;=20%),"Muy Baja",IF(AND(AH226&gt;=21%,AH226&lt;=40%),"Baja",IF(AND(AH226&gt;=41%,AH226&lt;=60%),"Media",IF(AND(AH226&gt;=61%,AH226&lt;=80%),"Alta",IF(AND(AH226&gt;=81%,AH226&gt;=100%),"Muy Alta",FALSE)))))</f>
        <v>Media</v>
      </c>
      <c r="AJ226" s="85">
        <f>IFERROR(IF(X226="Impacto",(T226-(+T226*AA226)),IF(X226="Probabilidad",T226,"")),"")</f>
        <v>0.36</v>
      </c>
      <c r="AK226" s="242">
        <f>LOOKUP(2,1/(AJ226:AJ231&lt;&gt;""),AJ226:AJ231)</f>
        <v>0.36</v>
      </c>
      <c r="AL226" s="242">
        <f>AK226*1</f>
        <v>0.36</v>
      </c>
      <c r="AM226" s="236" t="str">
        <f>CHOOSE((AL226&gt;=0%)+(AL226&gt;=21%)+(AL226&gt;=41%)+(AL226&gt;=61%)+(AL226&gt;=81%),"Leve","Menor","Moderado","Mayor","Catastrófico")</f>
        <v>Menor</v>
      </c>
      <c r="AN226" s="236" t="str">
        <f>IF(OR(AND(AI226="Media",AM226="Leve"),AND(AI226="Alta",AM226="Leve"),AND(AI226="Alta",AM226="Menor"),AND(AI226="Media",AM226="Menor"),AND(AI226="Baja",AM226="Menor"),AND(AI226="Media",AM226="Moderado"),AND(AI226="Baja",AM226="Moderado"),AND(AI226="Muy Baja",AM226="Moderado")),"Moderado",IF(OR(AND(AI226="Baja",AM226="Leve"),AND(AI226="Muy Baja",AM226="Leve"),AND(AI226="Muy Baja",AM226="Menor")),"Bajo",IF(OR(AND(AI226="Muy Alta",AM226="Leve"),AND(AI226="Muy Alta",AM226="Menor"),AND(AI226="Muy Alta",AM226="Moderado"),AND(AI226="Alta",AM226="Moderado"),AND(AI226="Muy Alta",AM226="Mayor"),AND(AI226="Alta",AM226="Mayor"),AND(AI226="Media",AM226="Mayor"),AND(AI226="Baja",AM226="Mayor"),AND(AI226="Muy Baja",AM226="Mayor")),"Alto",IF(OR(AND(AI226="Alta",AM226="Catastrófico"),AND(AI226="Muy Alta",AM226="Catastrófico"),AND(AI226="Media",AM226="Catastrófico"),AND(AI226="Baja",AM226="Catastrófico"),AND(AI226="Muy Baja",AM226="Catastrófico")),"Extremo",IF(AM226="Catastrófico","Extremo")))))</f>
        <v>Moderado</v>
      </c>
      <c r="AO226" s="236" t="s">
        <v>67</v>
      </c>
      <c r="AP226" s="86"/>
      <c r="AQ226" s="86"/>
      <c r="AR226" s="45"/>
      <c r="AS226" s="86"/>
      <c r="AT226" s="86"/>
      <c r="AU226" s="86"/>
      <c r="AV226" s="236" t="s">
        <v>322</v>
      </c>
      <c r="AW226" s="236" t="s">
        <v>159</v>
      </c>
      <c r="AX226" s="88"/>
      <c r="AY226" s="88"/>
      <c r="BA226" s="198"/>
      <c r="BB226" s="198"/>
      <c r="BC226" s="198"/>
      <c r="BD226" s="196"/>
      <c r="BE226" s="196"/>
      <c r="BF226" s="196"/>
      <c r="BG226" s="196"/>
      <c r="BH226" s="196"/>
      <c r="BI226" s="196"/>
      <c r="BJ226" s="196"/>
      <c r="BK226" s="196"/>
      <c r="BL226" s="196"/>
      <c r="BM226" s="196"/>
      <c r="BN226" s="196"/>
      <c r="BO226" s="196"/>
      <c r="BP226" s="196"/>
      <c r="BQ226" s="196"/>
      <c r="BR226" s="196"/>
      <c r="BS226" s="196"/>
      <c r="BT226" s="196"/>
      <c r="BU226" s="196"/>
      <c r="BV226" s="196"/>
      <c r="BW226" s="196"/>
      <c r="BX226" s="196"/>
      <c r="BY226" s="196"/>
      <c r="BZ226" s="196"/>
      <c r="CA226" s="196"/>
      <c r="CB226" s="196"/>
      <c r="CC226" s="196"/>
      <c r="CD226" s="196"/>
      <c r="CE226" s="196"/>
      <c r="CF226" s="196"/>
      <c r="CG226" s="196"/>
      <c r="CH226" s="196"/>
      <c r="CI226" s="196"/>
      <c r="CJ226" s="196"/>
      <c r="CK226" s="196"/>
      <c r="CL226" s="196"/>
      <c r="FT226" s="27"/>
      <c r="FX226" s="36"/>
    </row>
    <row r="227" spans="1:188" s="92" customFormat="1" ht="13.5" customHeight="1" x14ac:dyDescent="0.3">
      <c r="A227" s="236"/>
      <c r="B227" s="236"/>
      <c r="C227" s="220"/>
      <c r="D227" s="220"/>
      <c r="E227" s="223"/>
      <c r="F227" s="220"/>
      <c r="G227" s="238"/>
      <c r="H227" s="236"/>
      <c r="I227" s="237"/>
      <c r="J227" s="237"/>
      <c r="K227" s="235"/>
      <c r="L227" s="235"/>
      <c r="M227" s="236"/>
      <c r="N227" s="237"/>
      <c r="O227" s="237"/>
      <c r="P227" s="236"/>
      <c r="Q227" s="236"/>
      <c r="R227" s="236"/>
      <c r="S227" s="236"/>
      <c r="T227" s="234"/>
      <c r="U227" s="236"/>
      <c r="V227" s="38">
        <v>2</v>
      </c>
      <c r="W227" s="47" t="s">
        <v>744</v>
      </c>
      <c r="X227" s="157" t="s">
        <v>54</v>
      </c>
      <c r="Y227" s="86" t="s">
        <v>53</v>
      </c>
      <c r="Z227" s="86" t="s">
        <v>57</v>
      </c>
      <c r="AA227" s="86" t="str">
        <f t="shared" si="5"/>
        <v>25%</v>
      </c>
      <c r="AB227" s="133" t="s">
        <v>788</v>
      </c>
      <c r="AC227" s="133" t="s">
        <v>793</v>
      </c>
      <c r="AD227" s="133" t="s">
        <v>784</v>
      </c>
      <c r="AE227" s="133" t="s">
        <v>785</v>
      </c>
      <c r="AF227" s="39">
        <f>IFERROR(IF(AND(X226="Probabilidad",X227="Probabilidad"),(AF226-(+AF226*AA227)),IF(X227="Probabilidad",(Q226-(+Q226*AA227)),IF(X227="Impacto",AF226,""))),"")</f>
        <v>0.44999999999999996</v>
      </c>
      <c r="AG227" s="242"/>
      <c r="AH227" s="242"/>
      <c r="AI227" s="236"/>
      <c r="AJ227" s="85">
        <f>IFERROR(IF(AND(X226="Impacto",AA227="Impacto"),(AJ226-(+AJ226*AA227)),IF(X227="Impacto",(T226-(+T226*AA227)),IF(X227="Probabilidad",AJ226,""))),"")</f>
        <v>0.36</v>
      </c>
      <c r="AK227" s="242"/>
      <c r="AL227" s="242"/>
      <c r="AM227" s="236"/>
      <c r="AN227" s="236"/>
      <c r="AO227" s="236"/>
      <c r="AP227" s="86"/>
      <c r="AQ227" s="86"/>
      <c r="AR227" s="45"/>
      <c r="AS227" s="86"/>
      <c r="AT227" s="86"/>
      <c r="AU227" s="86"/>
      <c r="AV227" s="236"/>
      <c r="AW227" s="236"/>
      <c r="AX227" s="89"/>
      <c r="AY227" s="89"/>
      <c r="BA227" s="198"/>
      <c r="BB227" s="198"/>
      <c r="BC227" s="198"/>
      <c r="BD227" s="196"/>
      <c r="BE227" s="196"/>
      <c r="BF227" s="196"/>
      <c r="BG227" s="196"/>
      <c r="BH227" s="196"/>
      <c r="BI227" s="196"/>
      <c r="BJ227" s="196"/>
      <c r="BK227" s="196"/>
      <c r="BL227" s="196"/>
      <c r="BM227" s="196"/>
      <c r="BN227" s="196"/>
      <c r="BO227" s="196"/>
      <c r="BP227" s="196"/>
      <c r="BQ227" s="196"/>
      <c r="BR227" s="196"/>
      <c r="BS227" s="196"/>
      <c r="BT227" s="196"/>
      <c r="BU227" s="196"/>
      <c r="BV227" s="196"/>
      <c r="BW227" s="196"/>
      <c r="BX227" s="196"/>
      <c r="BY227" s="196"/>
      <c r="BZ227" s="196"/>
      <c r="CA227" s="196"/>
      <c r="CB227" s="196"/>
      <c r="CC227" s="196"/>
      <c r="CD227" s="196"/>
      <c r="CE227" s="196"/>
      <c r="CF227" s="196"/>
      <c r="CG227" s="196"/>
      <c r="CH227" s="196"/>
      <c r="CI227" s="196"/>
      <c r="CJ227" s="196"/>
      <c r="CK227" s="196"/>
      <c r="CL227" s="196"/>
      <c r="FT227" s="27"/>
    </row>
    <row r="228" spans="1:188" s="92" customFormat="1" ht="13.5" customHeight="1" x14ac:dyDescent="0.3">
      <c r="A228" s="236"/>
      <c r="B228" s="236"/>
      <c r="C228" s="220"/>
      <c r="D228" s="220"/>
      <c r="E228" s="223"/>
      <c r="F228" s="220"/>
      <c r="G228" s="238"/>
      <c r="H228" s="236"/>
      <c r="I228" s="237"/>
      <c r="J228" s="237"/>
      <c r="K228" s="235"/>
      <c r="L228" s="235"/>
      <c r="M228" s="236"/>
      <c r="N228" s="237"/>
      <c r="O228" s="237"/>
      <c r="P228" s="236"/>
      <c r="Q228" s="236"/>
      <c r="R228" s="236"/>
      <c r="S228" s="236"/>
      <c r="T228" s="234"/>
      <c r="U228" s="236"/>
      <c r="V228" s="38"/>
      <c r="W228" s="47"/>
      <c r="X228" s="157"/>
      <c r="Y228" s="86"/>
      <c r="Z228" s="86"/>
      <c r="AA228" s="86" t="str">
        <f t="shared" si="5"/>
        <v/>
      </c>
      <c r="AB228" s="133"/>
      <c r="AC228" s="133"/>
      <c r="AD228" s="133"/>
      <c r="AE228" s="133"/>
      <c r="AF228" s="39" t="str">
        <f>IFERROR(IF(AND(X227="Probabilidad",X228="Probabilidad"),(AF227-(+AF227*AA228)),IF(X228="Probabilidad",(Q227-(+Q227*AA228)),IF(X228="Impacto",AF227,""))),"")</f>
        <v/>
      </c>
      <c r="AG228" s="242"/>
      <c r="AH228" s="242"/>
      <c r="AI228" s="236"/>
      <c r="AJ228" s="85" t="str">
        <f>IFERROR(IF(AND(X227="Impacto",AA228="Impacto"),(AJ227-(+AJ227*AA228)),IF(X228="Impacto",(T227-(+T227*AA228)),IF(X228="Probabilidad",AJ227,""))),"")</f>
        <v/>
      </c>
      <c r="AK228" s="242"/>
      <c r="AL228" s="242"/>
      <c r="AM228" s="236"/>
      <c r="AN228" s="236"/>
      <c r="AO228" s="236"/>
      <c r="AP228" s="86"/>
      <c r="AQ228" s="86"/>
      <c r="AR228" s="45"/>
      <c r="AS228" s="86"/>
      <c r="AT228" s="86"/>
      <c r="AU228" s="86"/>
      <c r="AV228" s="236"/>
      <c r="AW228" s="236"/>
      <c r="AX228" s="89"/>
      <c r="AY228" s="89"/>
      <c r="BA228" s="198"/>
      <c r="BB228" s="198"/>
      <c r="BC228" s="198"/>
      <c r="BD228" s="196"/>
      <c r="BE228" s="196"/>
      <c r="BF228" s="196"/>
      <c r="BG228" s="196"/>
      <c r="BH228" s="196"/>
      <c r="BI228" s="196"/>
      <c r="BJ228" s="196"/>
      <c r="BK228" s="196"/>
      <c r="BL228" s="196"/>
      <c r="BM228" s="196"/>
      <c r="BN228" s="196"/>
      <c r="BO228" s="196"/>
      <c r="BP228" s="196"/>
      <c r="BQ228" s="196"/>
      <c r="BR228" s="196"/>
      <c r="BS228" s="196"/>
      <c r="BT228" s="196"/>
      <c r="BU228" s="196"/>
      <c r="BV228" s="196"/>
      <c r="BW228" s="196"/>
      <c r="BX228" s="196"/>
      <c r="BY228" s="196"/>
      <c r="BZ228" s="196"/>
      <c r="CA228" s="196"/>
      <c r="CB228" s="196"/>
      <c r="CC228" s="196"/>
      <c r="CD228" s="196"/>
      <c r="CE228" s="196"/>
      <c r="CF228" s="196"/>
      <c r="CG228" s="196"/>
      <c r="CH228" s="196"/>
      <c r="CI228" s="196"/>
      <c r="CJ228" s="196"/>
      <c r="CK228" s="196"/>
      <c r="CL228" s="196"/>
      <c r="FT228" s="27"/>
    </row>
    <row r="229" spans="1:188" s="92" customFormat="1" ht="13.5" customHeight="1" x14ac:dyDescent="0.3">
      <c r="A229" s="236"/>
      <c r="B229" s="236"/>
      <c r="C229" s="220"/>
      <c r="D229" s="220"/>
      <c r="E229" s="223"/>
      <c r="F229" s="220"/>
      <c r="G229" s="238"/>
      <c r="H229" s="236"/>
      <c r="I229" s="237"/>
      <c r="J229" s="237"/>
      <c r="K229" s="235"/>
      <c r="L229" s="235"/>
      <c r="M229" s="236"/>
      <c r="N229" s="237"/>
      <c r="O229" s="237"/>
      <c r="P229" s="236"/>
      <c r="Q229" s="236"/>
      <c r="R229" s="236"/>
      <c r="S229" s="236"/>
      <c r="T229" s="234"/>
      <c r="U229" s="236"/>
      <c r="V229" s="38"/>
      <c r="W229" s="47"/>
      <c r="X229" s="157"/>
      <c r="Y229" s="86"/>
      <c r="Z229" s="86"/>
      <c r="AA229" s="86" t="str">
        <f t="shared" si="5"/>
        <v/>
      </c>
      <c r="AB229" s="133"/>
      <c r="AC229" s="133"/>
      <c r="AD229" s="133"/>
      <c r="AE229" s="133"/>
      <c r="AF229" s="39" t="str">
        <f>IFERROR(IF(AND(X228="Probabilidad",X229="Probabilidad"),(AF228-(+AF228*AA229)),IF(X229="Probabilidad",(Q228-(+Q228*AA229)),IF(X229="Impacto",AF228,""))),"")</f>
        <v/>
      </c>
      <c r="AG229" s="242"/>
      <c r="AH229" s="242"/>
      <c r="AI229" s="236"/>
      <c r="AJ229" s="85" t="str">
        <f>IFERROR(IF(AND(X228="Impacto",AA229="Impacto"),(AJ228-(+AJ228*AA229)),IF(X229="Impacto",(T228-(+T228*AA229)),IF(X229="Probabilidad",AJ228,""))),"")</f>
        <v/>
      </c>
      <c r="AK229" s="242"/>
      <c r="AL229" s="242"/>
      <c r="AM229" s="236"/>
      <c r="AN229" s="236"/>
      <c r="AO229" s="236"/>
      <c r="AP229" s="86"/>
      <c r="AQ229" s="86"/>
      <c r="AR229" s="45"/>
      <c r="AS229" s="86"/>
      <c r="AT229" s="86"/>
      <c r="AU229" s="86"/>
      <c r="AV229" s="236"/>
      <c r="AW229" s="236"/>
      <c r="AX229" s="89"/>
      <c r="AY229" s="89"/>
      <c r="BA229" s="198"/>
      <c r="BB229" s="198"/>
      <c r="BC229" s="198"/>
      <c r="BD229" s="196"/>
      <c r="BE229" s="196"/>
      <c r="BF229" s="196"/>
      <c r="BG229" s="196"/>
      <c r="BH229" s="196"/>
      <c r="BI229" s="196"/>
      <c r="BJ229" s="196"/>
      <c r="BK229" s="196"/>
      <c r="BL229" s="196"/>
      <c r="BM229" s="196"/>
      <c r="BN229" s="196"/>
      <c r="BO229" s="196"/>
      <c r="BP229" s="196"/>
      <c r="BQ229" s="196"/>
      <c r="BR229" s="196"/>
      <c r="BS229" s="196"/>
      <c r="BT229" s="196"/>
      <c r="BU229" s="196"/>
      <c r="BV229" s="196"/>
      <c r="BW229" s="196"/>
      <c r="BX229" s="196"/>
      <c r="BY229" s="196"/>
      <c r="BZ229" s="196"/>
      <c r="CA229" s="196"/>
      <c r="CB229" s="196"/>
      <c r="CC229" s="196"/>
      <c r="CD229" s="196"/>
      <c r="CE229" s="196"/>
      <c r="CF229" s="196"/>
      <c r="CG229" s="196"/>
      <c r="CH229" s="196"/>
      <c r="CI229" s="196"/>
      <c r="CJ229" s="196"/>
      <c r="CK229" s="196"/>
      <c r="CL229" s="196"/>
      <c r="FT229" s="27"/>
    </row>
    <row r="230" spans="1:188" s="92" customFormat="1" ht="13.5" customHeight="1" x14ac:dyDescent="0.3">
      <c r="A230" s="236"/>
      <c r="B230" s="236"/>
      <c r="C230" s="220"/>
      <c r="D230" s="220"/>
      <c r="E230" s="223"/>
      <c r="F230" s="220"/>
      <c r="G230" s="238"/>
      <c r="H230" s="236"/>
      <c r="I230" s="237"/>
      <c r="J230" s="237"/>
      <c r="K230" s="235"/>
      <c r="L230" s="235"/>
      <c r="M230" s="236"/>
      <c r="N230" s="237"/>
      <c r="O230" s="237"/>
      <c r="P230" s="236"/>
      <c r="Q230" s="236"/>
      <c r="R230" s="236"/>
      <c r="S230" s="236"/>
      <c r="T230" s="234"/>
      <c r="U230" s="236"/>
      <c r="V230" s="38"/>
      <c r="W230" s="47"/>
      <c r="X230" s="157"/>
      <c r="Y230" s="86"/>
      <c r="Z230" s="86"/>
      <c r="AA230" s="86" t="str">
        <f t="shared" si="5"/>
        <v/>
      </c>
      <c r="AB230" s="133"/>
      <c r="AC230" s="133"/>
      <c r="AD230" s="133"/>
      <c r="AE230" s="133"/>
      <c r="AF230" s="39" t="str">
        <f>IFERROR(IF(AND(X229="Probabilidad",X230="Probabilidad"),(AF229-(+AF229*AA230)),IF(X230="Probabilidad",(Q229-(+Q229*AA230)),IF(X230="Impacto",AF229,""))),"")</f>
        <v/>
      </c>
      <c r="AG230" s="242"/>
      <c r="AH230" s="242"/>
      <c r="AI230" s="236"/>
      <c r="AJ230" s="85" t="str">
        <f>IFERROR(IF(AND(X229="Impacto",AA230="Impacto"),(AJ229-(+AJ229*AA230)),IF(X230="Impacto",(T229-(+T229*AA230)),IF(X230="Probabilidad",AJ229,""))),"")</f>
        <v/>
      </c>
      <c r="AK230" s="242"/>
      <c r="AL230" s="242"/>
      <c r="AM230" s="236"/>
      <c r="AN230" s="236"/>
      <c r="AO230" s="236"/>
      <c r="AP230" s="86"/>
      <c r="AQ230" s="86"/>
      <c r="AR230" s="45"/>
      <c r="AS230" s="86"/>
      <c r="AT230" s="86"/>
      <c r="AU230" s="86"/>
      <c r="AV230" s="236"/>
      <c r="AW230" s="236"/>
      <c r="AX230" s="89"/>
      <c r="AY230" s="89"/>
      <c r="BA230" s="198"/>
      <c r="BB230" s="198"/>
      <c r="BC230" s="198"/>
      <c r="BD230" s="196"/>
      <c r="BE230" s="196"/>
      <c r="BF230" s="196"/>
      <c r="BG230" s="196"/>
      <c r="BH230" s="196"/>
      <c r="BI230" s="196"/>
      <c r="BJ230" s="196"/>
      <c r="BK230" s="196"/>
      <c r="BL230" s="196"/>
      <c r="BM230" s="196"/>
      <c r="BN230" s="196"/>
      <c r="BO230" s="196"/>
      <c r="BP230" s="196"/>
      <c r="BQ230" s="196"/>
      <c r="BR230" s="196"/>
      <c r="BS230" s="196"/>
      <c r="BT230" s="196"/>
      <c r="BU230" s="196"/>
      <c r="BV230" s="196"/>
      <c r="BW230" s="196"/>
      <c r="BX230" s="196"/>
      <c r="BY230" s="196"/>
      <c r="BZ230" s="196"/>
      <c r="CA230" s="196"/>
      <c r="CB230" s="196"/>
      <c r="CC230" s="196"/>
      <c r="CD230" s="196"/>
      <c r="CE230" s="196"/>
      <c r="CF230" s="196"/>
      <c r="CG230" s="196"/>
      <c r="CH230" s="196"/>
      <c r="CI230" s="196"/>
      <c r="CJ230" s="196"/>
      <c r="CK230" s="196"/>
      <c r="CL230" s="196"/>
      <c r="FT230" s="27"/>
    </row>
    <row r="231" spans="1:188" s="92" customFormat="1" ht="13.5" customHeight="1" x14ac:dyDescent="0.3">
      <c r="A231" s="236"/>
      <c r="B231" s="236"/>
      <c r="C231" s="221"/>
      <c r="D231" s="221"/>
      <c r="E231" s="224"/>
      <c r="F231" s="221"/>
      <c r="G231" s="238"/>
      <c r="H231" s="236"/>
      <c r="I231" s="237"/>
      <c r="J231" s="237"/>
      <c r="K231" s="235"/>
      <c r="L231" s="235"/>
      <c r="M231" s="236"/>
      <c r="N231" s="237"/>
      <c r="O231" s="237"/>
      <c r="P231" s="236"/>
      <c r="Q231" s="236"/>
      <c r="R231" s="236"/>
      <c r="S231" s="236"/>
      <c r="T231" s="234"/>
      <c r="U231" s="236"/>
      <c r="V231" s="38"/>
      <c r="W231" s="47"/>
      <c r="X231" s="157"/>
      <c r="Y231" s="86"/>
      <c r="Z231" s="86"/>
      <c r="AA231" s="86" t="str">
        <f t="shared" si="5"/>
        <v/>
      </c>
      <c r="AB231" s="133"/>
      <c r="AC231" s="133"/>
      <c r="AD231" s="133"/>
      <c r="AE231" s="133"/>
      <c r="AF231" s="39" t="str">
        <f>IFERROR(IF(AND(X230="Probabilidad",X231="Probabilidad"),(AF230-(+AF230*AA231)),IF(X231="Probabilidad",(Q230-(+Q230*AA231)),IF(X231="Impacto",AF230,""))),"")</f>
        <v/>
      </c>
      <c r="AG231" s="242"/>
      <c r="AH231" s="242"/>
      <c r="AI231" s="236"/>
      <c r="AJ231" s="85" t="str">
        <f>IFERROR(IF(AND(X230="Impacto",AA231="Impacto"),(AJ230-(+AJ230*AA231)),IF(X231="Impacto",(T230-(+T230*AA231)),IF(X231="Probabilidad",AJ230,""))),"")</f>
        <v/>
      </c>
      <c r="AK231" s="242"/>
      <c r="AL231" s="242"/>
      <c r="AM231" s="236"/>
      <c r="AN231" s="236"/>
      <c r="AO231" s="236"/>
      <c r="AP231" s="86"/>
      <c r="AQ231" s="86"/>
      <c r="AR231" s="45"/>
      <c r="AS231" s="86"/>
      <c r="AT231" s="86"/>
      <c r="AU231" s="86"/>
      <c r="AV231" s="236"/>
      <c r="AW231" s="236"/>
      <c r="AX231" s="90"/>
      <c r="AY231" s="90"/>
      <c r="BA231" s="198"/>
      <c r="BB231" s="198"/>
      <c r="BC231" s="198"/>
      <c r="BD231" s="196"/>
      <c r="BE231" s="196"/>
      <c r="BF231" s="196"/>
      <c r="BG231" s="196"/>
      <c r="BH231" s="196"/>
      <c r="BI231" s="196"/>
      <c r="BJ231" s="196"/>
      <c r="BK231" s="196"/>
      <c r="BL231" s="196"/>
      <c r="BM231" s="196"/>
      <c r="BN231" s="196"/>
      <c r="BO231" s="196"/>
      <c r="BP231" s="196"/>
      <c r="BQ231" s="196"/>
      <c r="BR231" s="196"/>
      <c r="BS231" s="196"/>
      <c r="BT231" s="196"/>
      <c r="BU231" s="196"/>
      <c r="BV231" s="196"/>
      <c r="BW231" s="196"/>
      <c r="BX231" s="196"/>
      <c r="BY231" s="196"/>
      <c r="BZ231" s="196"/>
      <c r="CA231" s="196"/>
      <c r="CB231" s="196"/>
      <c r="CC231" s="196"/>
      <c r="CD231" s="196"/>
      <c r="CE231" s="196"/>
      <c r="CF231" s="196"/>
      <c r="CG231" s="196"/>
      <c r="CH231" s="196"/>
      <c r="CI231" s="196"/>
      <c r="CJ231" s="196"/>
      <c r="CK231" s="196"/>
      <c r="CL231" s="196"/>
      <c r="FT231" s="27"/>
      <c r="FX231" s="37"/>
    </row>
    <row r="232" spans="1:188" s="92" customFormat="1" ht="14.25" customHeight="1" x14ac:dyDescent="0.3">
      <c r="A232" s="236">
        <v>37</v>
      </c>
      <c r="B232" s="236" t="s">
        <v>596</v>
      </c>
      <c r="C232" s="219" t="s">
        <v>841</v>
      </c>
      <c r="D232" s="219" t="s">
        <v>841</v>
      </c>
      <c r="E232" s="222" t="str">
        <f>IFERROR(VLOOKUP(C232,Tabla4[#All],2,0),"")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232" s="219" t="s">
        <v>29</v>
      </c>
      <c r="G232" s="238" t="s">
        <v>36</v>
      </c>
      <c r="H232" s="236" t="s">
        <v>70</v>
      </c>
      <c r="I232" s="237" t="s">
        <v>323</v>
      </c>
      <c r="J232" s="237" t="s">
        <v>324</v>
      </c>
      <c r="K232" s="235" t="s">
        <v>325</v>
      </c>
      <c r="L232" s="235" t="s">
        <v>599</v>
      </c>
      <c r="M232" s="236" t="s">
        <v>36</v>
      </c>
      <c r="N232" s="237" t="s">
        <v>163</v>
      </c>
      <c r="O232" s="237">
        <v>17</v>
      </c>
      <c r="P232" s="236" t="str">
        <f>IF(AND(O232&lt;=2),"Muy Baja",IF(AND(O232&gt;=3,O232&lt;=23),"Baja",IF(AND(O232&gt;=24,O232&lt;=499),"Media",IF(AND(O232&gt;=500,O232&lt;=4999),"Alta",IF(AND(O232&gt;=5000),"Muy Alta",FALSE)))))</f>
        <v>Baja</v>
      </c>
      <c r="Q232" s="236" t="str">
        <f>IF(AND(O232&lt;=2),"20%",IF(AND(O232&gt;=3,O232&lt;=23),"40%",IF(AND(O232&gt;=24,O232&lt;=499),"60%",IF(AND(O232&gt;=500,O232&lt;=4999),"80%",IF(AND(O232&gt;=5000),"100%",FALSE)))))</f>
        <v>40%</v>
      </c>
      <c r="R232" s="236" t="s">
        <v>49</v>
      </c>
      <c r="S232" s="236" t="str">
        <f>IF(AND(R232=$GB$4),"Leve",IF(AND(R232=$GB$5),"Menor",IF(AND(R232=$GB$6),"Moderado",IF(AND(R232=$GB$7),"mayor",IF(AND(R232=$GB$8),"Catastrófico",IF(AND(R232=$GB$10),"Leve",IF(AND(R232=$GB$11),"Menor",IF(AND(R232=$GB$12),"Moderado",IF(AND(R232=$GB$13),"Mayor",IF(AND(R232=$GB$14),"Catastrófico",FALSE))))))))))</f>
        <v>Mayor</v>
      </c>
      <c r="T232" s="234" t="str">
        <f>IF(AND(S232="Leve"),"20%",IF(AND(S232="Menor"),"40%",IF(AND(S232="Moderado"),"60%",IF(AND(S232="Mayor"),"80%",IF(AND(S232="Catastrófico"),"100%","")))))</f>
        <v>80%</v>
      </c>
      <c r="U232" s="236" t="str">
        <f>IF(AND(Q232&lt;="40%",T232="20%"),"Bajo",IF(AND(Q232="60%",T232="20%"),"Moderado",IF(AND(Q232="80%",T232="20%"),"Moderado",IF(AND(Q232="100%",T232="20%"),"Alto",IF(AND(Q232="20%",T232="40%"),"Bajo",IF(AND(Q232="40%",T232="40%"),"Moderado",IF(AND(Q232="60%",T232="40%"),"Moderado",IF(AND(Q232="80%",T232="40%"),"Moderado",IF(AND(Q232="100%",T232="40%"),"Alto",IF(AND(Q232="20%",T232="60%"),"Moderado",IF(AND(Q232="40%",T232="60%"),"Moderado",IF(AND(Q232="60%",T232="60%"),"Moderado",IF(AND(Q232="80%",T232="60%"),"Alto",IF(AND(Q232="100%",T232="60%"),"Alto",IF(AND(Q232="20%",T232="80%"),"Alto",IF(AND(Q232="40%",T232="80%"),"Alto",IF(AND(Q232="60%",T232="80%"),"Alto",IF(AND(Q232="80%",T232="80%"),"Alto",IF(AND(Q232="100%",T232="80%"),"Alto",IF(AND(Q232="20%",T232="100%"),"Extremo",IF(AND(Q232="40%",T232="100%"),"Extremo",IF(AND(Q232="60%",T232="100%"),"Extremo",IF(AND(Q232="80%",T232="100%"),"Moderado",IF(AND(Q232="100%",T232="100%"),"Extremo",""""))))))))))))))))))))))))</f>
        <v>Alto</v>
      </c>
      <c r="V232" s="38">
        <v>1</v>
      </c>
      <c r="W232" s="48" t="s">
        <v>745</v>
      </c>
      <c r="X232" s="157" t="s">
        <v>54</v>
      </c>
      <c r="Y232" s="86" t="s">
        <v>51</v>
      </c>
      <c r="Z232" s="86" t="s">
        <v>57</v>
      </c>
      <c r="AA232" s="86" t="str">
        <f>IF(AND(Y232=$GD$2,Z232=$GE$2),"50%",IF(AND(Y232=$GD$2,Z232=$GE$3),"40%",IF(AND(Y232=$GD$3,Z232=$GE$2),"40%",IF(AND(Y232=$GD$3,Z232=$GE$3),"30%",IF(AND(Y232=$GD$4,Z232=$GE$2),"35%",IF(AND(Y232=$GD$4,Z232=$GE$3),"25%",""))))))</f>
        <v>40%</v>
      </c>
      <c r="AB232" s="133" t="s">
        <v>783</v>
      </c>
      <c r="AC232" s="133" t="s">
        <v>791</v>
      </c>
      <c r="AD232" s="133" t="s">
        <v>784</v>
      </c>
      <c r="AE232" s="133" t="s">
        <v>785</v>
      </c>
      <c r="AF232" s="39">
        <f>IFERROR(IF(X232="Probabilidad",(Q232-(+Q232*AA232)),IF(X232="Impacto",Q232,"")),"")</f>
        <v>0.24</v>
      </c>
      <c r="AG232" s="242">
        <f>LOOKUP(2,1/(AF232:AF237&lt;&gt;""),AF232:AF237)</f>
        <v>0.14399999999999999</v>
      </c>
      <c r="AH232" s="242">
        <f>AG232*1</f>
        <v>0.14399999999999999</v>
      </c>
      <c r="AI232" s="236" t="str">
        <f>IF(AND(AH232&lt;=20%),"Muy Baja",IF(AND(AH232&gt;=21%,AH232&lt;=40%),"Baja",IF(AND(AH232&gt;=41%,AH232&lt;=60%),"Media",IF(AND(AH232&gt;=61%,AH232&lt;=80%),"Alta",IF(AND(AH232&gt;=81%,AH232&gt;=100%),"Muy Alta",FALSE)))))</f>
        <v>Muy Baja</v>
      </c>
      <c r="AJ232" s="85" t="str">
        <f>IFERROR(IF(X232="Impacto",(T232-(+T232*AA232)),IF(X232="Probabilidad",T232,"")),"")</f>
        <v>80%</v>
      </c>
      <c r="AK232" s="242" t="str">
        <f>LOOKUP(2,1/(AJ232:AJ237&lt;&gt;""),AJ232:AJ237)</f>
        <v>80%</v>
      </c>
      <c r="AL232" s="242">
        <f>AK232*1</f>
        <v>0.8</v>
      </c>
      <c r="AM232" s="236" t="str">
        <f>CHOOSE((AL232&gt;=0%)+(AL232&gt;=21%)+(AL232&gt;=41%)+(AL232&gt;=61%)+(AL232&gt;=81%),"Leve","Menor","Moderado","Mayor","Catastrófico")</f>
        <v>Mayor</v>
      </c>
      <c r="AN232" s="236" t="str">
        <f>IF(OR(AND(AI232="Media",AM232="Leve"),AND(AI232="Alta",AM232="Leve"),AND(AI232="Alta",AM232="Menor"),AND(AI232="Media",AM232="Menor"),AND(AI232="Baja",AM232="Menor"),AND(AI232="Media",AM232="Moderado"),AND(AI232="Baja",AM232="Moderado"),AND(AI232="Muy Baja",AM232="Moderado")),"Moderado",IF(OR(AND(AI232="Baja",AM232="Leve"),AND(AI232="Muy Baja",AM232="Leve"),AND(AI232="Muy Baja",AM232="Menor")),"Bajo",IF(OR(AND(AI232="Muy Alta",AM232="Leve"),AND(AI232="Muy Alta",AM232="Menor"),AND(AI232="Muy Alta",AM232="Moderado"),AND(AI232="Alta",AM232="Moderado"),AND(AI232="Muy Alta",AM232="Mayor"),AND(AI232="Alta",AM232="Mayor"),AND(AI232="Media",AM232="Mayor"),AND(AI232="Baja",AM232="Mayor"),AND(AI232="Muy Baja",AM232="Mayor")),"Alto",IF(OR(AND(AI232="Alta",AM232="Catastrófico"),AND(AI232="Muy Alta",AM232="Catastrófico"),AND(AI232="Media",AM232="Catastrófico"),AND(AI232="Baja",AM232="Catastrófico"),AND(AI232="Muy Baja",AM232="Catastrófico")),"Extremo",IF(AM232="Catastrófico","Extremo")))))</f>
        <v>Alto</v>
      </c>
      <c r="AO232" s="236" t="s">
        <v>67</v>
      </c>
      <c r="AP232" s="87"/>
      <c r="AQ232" s="87"/>
      <c r="AR232" s="45"/>
      <c r="AS232" s="86"/>
      <c r="AT232" s="86"/>
      <c r="AU232" s="86"/>
      <c r="AV232" s="236" t="s">
        <v>326</v>
      </c>
      <c r="AW232" s="236" t="s">
        <v>159</v>
      </c>
      <c r="AX232" s="88"/>
      <c r="AY232" s="88"/>
      <c r="BA232" s="198"/>
      <c r="BB232" s="198"/>
      <c r="BC232" s="198"/>
      <c r="BD232" s="196"/>
      <c r="BE232" s="196"/>
      <c r="BF232" s="196"/>
      <c r="BG232" s="196"/>
      <c r="BH232" s="196"/>
      <c r="BI232" s="196"/>
      <c r="BJ232" s="196"/>
      <c r="BK232" s="196"/>
      <c r="BL232" s="196"/>
      <c r="BM232" s="196"/>
      <c r="BN232" s="196"/>
      <c r="BO232" s="196"/>
      <c r="BP232" s="196"/>
      <c r="BQ232" s="196"/>
      <c r="BR232" s="196"/>
      <c r="BS232" s="196"/>
      <c r="BT232" s="196"/>
      <c r="BU232" s="196"/>
      <c r="BV232" s="196"/>
      <c r="BW232" s="196"/>
      <c r="BX232" s="196"/>
      <c r="BY232" s="196"/>
      <c r="BZ232" s="196"/>
      <c r="CA232" s="196"/>
      <c r="CB232" s="196"/>
      <c r="CC232" s="196"/>
      <c r="CD232" s="196"/>
      <c r="CE232" s="196"/>
      <c r="CF232" s="196"/>
      <c r="CG232" s="196"/>
      <c r="CH232" s="196"/>
      <c r="CI232" s="196"/>
      <c r="CJ232" s="196"/>
      <c r="CK232" s="196"/>
      <c r="CL232" s="196"/>
      <c r="FT232" s="27"/>
      <c r="FX232" s="36"/>
    </row>
    <row r="233" spans="1:188" s="92" customFormat="1" ht="14.25" customHeight="1" x14ac:dyDescent="0.3">
      <c r="A233" s="236"/>
      <c r="B233" s="236"/>
      <c r="C233" s="220"/>
      <c r="D233" s="220"/>
      <c r="E233" s="223"/>
      <c r="F233" s="220"/>
      <c r="G233" s="238"/>
      <c r="H233" s="236"/>
      <c r="I233" s="237"/>
      <c r="J233" s="237"/>
      <c r="K233" s="235"/>
      <c r="L233" s="235"/>
      <c r="M233" s="236"/>
      <c r="N233" s="237"/>
      <c r="O233" s="237"/>
      <c r="P233" s="236"/>
      <c r="Q233" s="236"/>
      <c r="R233" s="236"/>
      <c r="S233" s="236"/>
      <c r="T233" s="234"/>
      <c r="U233" s="236"/>
      <c r="V233" s="38">
        <v>2</v>
      </c>
      <c r="W233" s="47" t="s">
        <v>848</v>
      </c>
      <c r="X233" s="157" t="s">
        <v>54</v>
      </c>
      <c r="Y233" s="86" t="s">
        <v>51</v>
      </c>
      <c r="Z233" s="86" t="s">
        <v>57</v>
      </c>
      <c r="AA233" s="86" t="str">
        <f t="shared" si="5"/>
        <v>40%</v>
      </c>
      <c r="AB233" s="133" t="s">
        <v>783</v>
      </c>
      <c r="AC233" s="133" t="s">
        <v>791</v>
      </c>
      <c r="AD233" s="133" t="s">
        <v>784</v>
      </c>
      <c r="AE233" s="133" t="s">
        <v>785</v>
      </c>
      <c r="AF233" s="39">
        <f>IFERROR(IF(AND(X232="Probabilidad",X233="Probabilidad"),(AF232-(+AF232*AA233)),IF(X233="Probabilidad",(Q232-(+Q232*AA233)),IF(X233="Impacto",AF232,""))),"")</f>
        <v>0.14399999999999999</v>
      </c>
      <c r="AG233" s="242"/>
      <c r="AH233" s="242"/>
      <c r="AI233" s="236"/>
      <c r="AJ233" s="85" t="str">
        <f>IFERROR(IF(AND(X232="Impacto",AA233="Impacto"),(AJ232-(+AJ232*AA233)),IF(X233="Impacto",(T232-(+T232*AA233)),IF(X233="Probabilidad",AJ232,""))),"")</f>
        <v>80%</v>
      </c>
      <c r="AK233" s="242"/>
      <c r="AL233" s="242"/>
      <c r="AM233" s="236"/>
      <c r="AN233" s="236"/>
      <c r="AO233" s="236"/>
      <c r="AP233" s="86"/>
      <c r="AQ233" s="86"/>
      <c r="AR233" s="45"/>
      <c r="AS233" s="86"/>
      <c r="AT233" s="86"/>
      <c r="AU233" s="86"/>
      <c r="AV233" s="236"/>
      <c r="AW233" s="236"/>
      <c r="AX233" s="89"/>
      <c r="AY233" s="89"/>
      <c r="BA233" s="198"/>
      <c r="BB233" s="198"/>
      <c r="BC233" s="198"/>
      <c r="BD233" s="196"/>
      <c r="BE233" s="196"/>
      <c r="BF233" s="196"/>
      <c r="BG233" s="196"/>
      <c r="BH233" s="196"/>
      <c r="BI233" s="196"/>
      <c r="BJ233" s="196"/>
      <c r="BK233" s="196"/>
      <c r="BL233" s="196"/>
      <c r="BM233" s="196"/>
      <c r="BN233" s="196"/>
      <c r="BO233" s="196"/>
      <c r="BP233" s="196"/>
      <c r="BQ233" s="196"/>
      <c r="BR233" s="196"/>
      <c r="BS233" s="196"/>
      <c r="BT233" s="196"/>
      <c r="BU233" s="196"/>
      <c r="BV233" s="196"/>
      <c r="BW233" s="196"/>
      <c r="BX233" s="196"/>
      <c r="BY233" s="196"/>
      <c r="BZ233" s="196"/>
      <c r="CA233" s="196"/>
      <c r="CB233" s="196"/>
      <c r="CC233" s="196"/>
      <c r="CD233" s="196"/>
      <c r="CE233" s="196"/>
      <c r="CF233" s="196"/>
      <c r="CG233" s="196"/>
      <c r="CH233" s="196"/>
      <c r="CI233" s="196"/>
      <c r="CJ233" s="196"/>
      <c r="CK233" s="196"/>
      <c r="CL233" s="196"/>
      <c r="FT233" s="27"/>
    </row>
    <row r="234" spans="1:188" s="92" customFormat="1" ht="14.25" customHeight="1" x14ac:dyDescent="0.3">
      <c r="A234" s="236"/>
      <c r="B234" s="236"/>
      <c r="C234" s="220"/>
      <c r="D234" s="220"/>
      <c r="E234" s="223"/>
      <c r="F234" s="220"/>
      <c r="G234" s="238"/>
      <c r="H234" s="236"/>
      <c r="I234" s="237"/>
      <c r="J234" s="237"/>
      <c r="K234" s="235"/>
      <c r="L234" s="235"/>
      <c r="M234" s="236"/>
      <c r="N234" s="237"/>
      <c r="O234" s="237"/>
      <c r="P234" s="236"/>
      <c r="Q234" s="236"/>
      <c r="R234" s="236"/>
      <c r="S234" s="236"/>
      <c r="T234" s="234"/>
      <c r="U234" s="236"/>
      <c r="V234" s="38"/>
      <c r="W234" s="47"/>
      <c r="X234" s="157"/>
      <c r="Y234" s="143"/>
      <c r="Z234" s="143"/>
      <c r="AA234" s="86" t="str">
        <f t="shared" si="5"/>
        <v/>
      </c>
      <c r="AB234" s="133"/>
      <c r="AC234" s="133"/>
      <c r="AD234" s="133"/>
      <c r="AE234" s="133"/>
      <c r="AF234" s="39" t="str">
        <f>IFERROR(IF(AND(X233="Probabilidad",X234="Probabilidad"),(AF233-(+AF233*AA234)),IF(X234="Probabilidad",(Q233-(+Q233*AA234)),IF(X234="Impacto",AF233,""))),"")</f>
        <v/>
      </c>
      <c r="AG234" s="242"/>
      <c r="AH234" s="242"/>
      <c r="AI234" s="236"/>
      <c r="AJ234" s="85" t="str">
        <f>IFERROR(IF(AND(X233="Impacto",AA234="Impacto"),(AJ233-(+AJ233*AA234)),IF(X234="Impacto",(T233-(+T233*AA234)),IF(X234="Probabilidad",AJ233,""))),"")</f>
        <v/>
      </c>
      <c r="AK234" s="242"/>
      <c r="AL234" s="242"/>
      <c r="AM234" s="236"/>
      <c r="AN234" s="236"/>
      <c r="AO234" s="236"/>
      <c r="AP234" s="86"/>
      <c r="AQ234" s="86"/>
      <c r="AR234" s="45"/>
      <c r="AS234" s="86"/>
      <c r="AT234" s="86"/>
      <c r="AU234" s="86"/>
      <c r="AV234" s="236"/>
      <c r="AW234" s="236"/>
      <c r="AX234" s="89"/>
      <c r="AY234" s="89"/>
      <c r="BA234" s="198"/>
      <c r="BB234" s="198"/>
      <c r="BC234" s="198"/>
      <c r="BD234" s="196"/>
      <c r="BE234" s="196"/>
      <c r="BF234" s="196"/>
      <c r="BG234" s="196"/>
      <c r="BH234" s="196"/>
      <c r="BI234" s="196"/>
      <c r="BJ234" s="196"/>
      <c r="BK234" s="196"/>
      <c r="BL234" s="196"/>
      <c r="BM234" s="196"/>
      <c r="BN234" s="196"/>
      <c r="BO234" s="196"/>
      <c r="BP234" s="196"/>
      <c r="BQ234" s="196"/>
      <c r="BR234" s="196"/>
      <c r="BS234" s="196"/>
      <c r="BT234" s="196"/>
      <c r="BU234" s="196"/>
      <c r="BV234" s="196"/>
      <c r="BW234" s="196"/>
      <c r="BX234" s="196"/>
      <c r="BY234" s="196"/>
      <c r="BZ234" s="196"/>
      <c r="CA234" s="196"/>
      <c r="CB234" s="196"/>
      <c r="CC234" s="196"/>
      <c r="CD234" s="196"/>
      <c r="CE234" s="196"/>
      <c r="CF234" s="196"/>
      <c r="CG234" s="196"/>
      <c r="CH234" s="196"/>
      <c r="CI234" s="196"/>
      <c r="CJ234" s="196"/>
      <c r="CK234" s="196"/>
      <c r="CL234" s="196"/>
      <c r="FT234" s="27"/>
    </row>
    <row r="235" spans="1:188" s="92" customFormat="1" ht="14.25" customHeight="1" x14ac:dyDescent="0.3">
      <c r="A235" s="236"/>
      <c r="B235" s="236"/>
      <c r="C235" s="220"/>
      <c r="D235" s="220"/>
      <c r="E235" s="223"/>
      <c r="F235" s="220"/>
      <c r="G235" s="238"/>
      <c r="H235" s="236"/>
      <c r="I235" s="237"/>
      <c r="J235" s="237"/>
      <c r="K235" s="235"/>
      <c r="L235" s="235"/>
      <c r="M235" s="236"/>
      <c r="N235" s="237"/>
      <c r="O235" s="237"/>
      <c r="P235" s="236"/>
      <c r="Q235" s="236"/>
      <c r="R235" s="236"/>
      <c r="S235" s="236"/>
      <c r="T235" s="234"/>
      <c r="U235" s="236"/>
      <c r="V235" s="38"/>
      <c r="W235" s="47"/>
      <c r="X235" s="157"/>
      <c r="Y235" s="143"/>
      <c r="Z235" s="143"/>
      <c r="AA235" s="86" t="str">
        <f t="shared" si="5"/>
        <v/>
      </c>
      <c r="AB235" s="133"/>
      <c r="AC235" s="133"/>
      <c r="AD235" s="133"/>
      <c r="AE235" s="133"/>
      <c r="AF235" s="39" t="str">
        <f>IFERROR(IF(AND(X234="Probabilidad",X235="Probabilidad"),(AF234-(+AF234*AA235)),IF(X235="Probabilidad",(Q234-(+Q234*AA235)),IF(X235="Impacto",AF234,""))),"")</f>
        <v/>
      </c>
      <c r="AG235" s="242"/>
      <c r="AH235" s="242"/>
      <c r="AI235" s="236"/>
      <c r="AJ235" s="85" t="str">
        <f>IFERROR(IF(AND(X234="Impacto",AA235="Impacto"),(AJ234-(+AJ234*AA235)),IF(X235="Impacto",(T234-(+T234*AA235)),IF(X235="Probabilidad",AJ234,""))),"")</f>
        <v/>
      </c>
      <c r="AK235" s="242"/>
      <c r="AL235" s="242"/>
      <c r="AM235" s="236"/>
      <c r="AN235" s="236"/>
      <c r="AO235" s="236"/>
      <c r="AP235" s="86"/>
      <c r="AQ235" s="86"/>
      <c r="AR235" s="45"/>
      <c r="AS235" s="86"/>
      <c r="AT235" s="86"/>
      <c r="AU235" s="86"/>
      <c r="AV235" s="236"/>
      <c r="AW235" s="236"/>
      <c r="AX235" s="89"/>
      <c r="AY235" s="89"/>
      <c r="BA235" s="198"/>
      <c r="BB235" s="198"/>
      <c r="BC235" s="198"/>
      <c r="BD235" s="196"/>
      <c r="BE235" s="196"/>
      <c r="BF235" s="196"/>
      <c r="BG235" s="196"/>
      <c r="BH235" s="196"/>
      <c r="BI235" s="196"/>
      <c r="BJ235" s="196"/>
      <c r="BK235" s="196"/>
      <c r="BL235" s="196"/>
      <c r="BM235" s="196"/>
      <c r="BN235" s="196"/>
      <c r="BO235" s="196"/>
      <c r="BP235" s="196"/>
      <c r="BQ235" s="196"/>
      <c r="BR235" s="196"/>
      <c r="BS235" s="196"/>
      <c r="BT235" s="196"/>
      <c r="BU235" s="196"/>
      <c r="BV235" s="196"/>
      <c r="BW235" s="196"/>
      <c r="BX235" s="196"/>
      <c r="BY235" s="196"/>
      <c r="BZ235" s="196"/>
      <c r="CA235" s="196"/>
      <c r="CB235" s="196"/>
      <c r="CC235" s="196"/>
      <c r="CD235" s="196"/>
      <c r="CE235" s="196"/>
      <c r="CF235" s="196"/>
      <c r="CG235" s="196"/>
      <c r="CH235" s="196"/>
      <c r="CI235" s="196"/>
      <c r="CJ235" s="196"/>
      <c r="CK235" s="196"/>
      <c r="CL235" s="196"/>
      <c r="FT235" s="27"/>
    </row>
    <row r="236" spans="1:188" s="92" customFormat="1" ht="14.25" customHeight="1" x14ac:dyDescent="0.3">
      <c r="A236" s="236"/>
      <c r="B236" s="236"/>
      <c r="C236" s="220"/>
      <c r="D236" s="220"/>
      <c r="E236" s="223"/>
      <c r="F236" s="220"/>
      <c r="G236" s="238"/>
      <c r="H236" s="236"/>
      <c r="I236" s="237"/>
      <c r="J236" s="237"/>
      <c r="K236" s="235"/>
      <c r="L236" s="235"/>
      <c r="M236" s="236"/>
      <c r="N236" s="237"/>
      <c r="O236" s="237"/>
      <c r="P236" s="236"/>
      <c r="Q236" s="236"/>
      <c r="R236" s="236"/>
      <c r="S236" s="236"/>
      <c r="T236" s="234"/>
      <c r="U236" s="236"/>
      <c r="V236" s="38"/>
      <c r="W236" s="47"/>
      <c r="X236" s="157"/>
      <c r="Y236" s="143"/>
      <c r="Z236" s="143"/>
      <c r="AA236" s="86" t="str">
        <f t="shared" si="5"/>
        <v/>
      </c>
      <c r="AB236" s="133"/>
      <c r="AC236" s="133"/>
      <c r="AD236" s="133"/>
      <c r="AE236" s="133"/>
      <c r="AF236" s="39" t="str">
        <f>IFERROR(IF(AND(X235="Probabilidad",X236="Probabilidad"),(AF235-(+AF235*AA236)),IF(X236="Probabilidad",(Q235-(+Q235*AA236)),IF(X236="Impacto",AF235,""))),"")</f>
        <v/>
      </c>
      <c r="AG236" s="242"/>
      <c r="AH236" s="242"/>
      <c r="AI236" s="236"/>
      <c r="AJ236" s="85" t="str">
        <f>IFERROR(IF(AND(X235="Impacto",AA236="Impacto"),(AJ235-(+AJ235*AA236)),IF(X236="Impacto",(T235-(+T235*AA236)),IF(X236="Probabilidad",AJ235,""))),"")</f>
        <v/>
      </c>
      <c r="AK236" s="242"/>
      <c r="AL236" s="242"/>
      <c r="AM236" s="236"/>
      <c r="AN236" s="236"/>
      <c r="AO236" s="236"/>
      <c r="AP236" s="86"/>
      <c r="AQ236" s="86"/>
      <c r="AR236" s="45"/>
      <c r="AS236" s="86"/>
      <c r="AT236" s="86"/>
      <c r="AU236" s="86"/>
      <c r="AV236" s="236"/>
      <c r="AW236" s="236"/>
      <c r="AX236" s="89"/>
      <c r="AY236" s="89"/>
      <c r="BA236" s="198"/>
      <c r="BB236" s="198"/>
      <c r="BC236" s="198"/>
      <c r="BD236" s="196"/>
      <c r="BE236" s="196"/>
      <c r="BF236" s="196"/>
      <c r="BG236" s="196"/>
      <c r="BH236" s="196"/>
      <c r="BI236" s="196"/>
      <c r="BJ236" s="196"/>
      <c r="BK236" s="196"/>
      <c r="BL236" s="196"/>
      <c r="BM236" s="196"/>
      <c r="BN236" s="196"/>
      <c r="BO236" s="196"/>
      <c r="BP236" s="196"/>
      <c r="BQ236" s="196"/>
      <c r="BR236" s="196"/>
      <c r="BS236" s="196"/>
      <c r="BT236" s="196"/>
      <c r="BU236" s="196"/>
      <c r="BV236" s="196"/>
      <c r="BW236" s="196"/>
      <c r="BX236" s="196"/>
      <c r="BY236" s="196"/>
      <c r="BZ236" s="196"/>
      <c r="CA236" s="196"/>
      <c r="CB236" s="196"/>
      <c r="CC236" s="196"/>
      <c r="CD236" s="196"/>
      <c r="CE236" s="196"/>
      <c r="CF236" s="196"/>
      <c r="CG236" s="196"/>
      <c r="CH236" s="196"/>
      <c r="CI236" s="196"/>
      <c r="CJ236" s="196"/>
      <c r="CK236" s="196"/>
      <c r="CL236" s="196"/>
      <c r="FT236" s="27"/>
    </row>
    <row r="237" spans="1:188" s="92" customFormat="1" ht="14.25" customHeight="1" x14ac:dyDescent="0.25">
      <c r="A237" s="236"/>
      <c r="B237" s="236"/>
      <c r="C237" s="221"/>
      <c r="D237" s="221"/>
      <c r="E237" s="224"/>
      <c r="F237" s="221"/>
      <c r="G237" s="238"/>
      <c r="H237" s="236"/>
      <c r="I237" s="237"/>
      <c r="J237" s="237"/>
      <c r="K237" s="235"/>
      <c r="L237" s="235"/>
      <c r="M237" s="236"/>
      <c r="N237" s="237"/>
      <c r="O237" s="237"/>
      <c r="P237" s="236"/>
      <c r="Q237" s="236"/>
      <c r="R237" s="236"/>
      <c r="S237" s="236"/>
      <c r="T237" s="234"/>
      <c r="U237" s="236"/>
      <c r="V237" s="38"/>
      <c r="W237" s="47"/>
      <c r="X237" s="157"/>
      <c r="Y237" s="143"/>
      <c r="Z237" s="143"/>
      <c r="AA237" s="86" t="str">
        <f t="shared" si="5"/>
        <v/>
      </c>
      <c r="AB237" s="133"/>
      <c r="AC237" s="133"/>
      <c r="AD237" s="133"/>
      <c r="AE237" s="133"/>
      <c r="AF237" s="39" t="str">
        <f>IFERROR(IF(AND(X236="Probabilidad",X237="Probabilidad"),(AF236-(+AF236*AA237)),IF(X237="Probabilidad",(Q236-(+Q236*AA237)),IF(X237="Impacto",AF236,""))),"")</f>
        <v/>
      </c>
      <c r="AG237" s="242"/>
      <c r="AH237" s="242"/>
      <c r="AI237" s="236"/>
      <c r="AJ237" s="85" t="str">
        <f>IFERROR(IF(AND(X236="Impacto",AA237="Impacto"),(AJ236-(+AJ236*AA237)),IF(X237="Impacto",(T236-(+T236*AA237)),IF(X237="Probabilidad",AJ236,""))),"")</f>
        <v/>
      </c>
      <c r="AK237" s="242"/>
      <c r="AL237" s="242"/>
      <c r="AM237" s="236"/>
      <c r="AN237" s="236"/>
      <c r="AO237" s="236"/>
      <c r="AP237" s="86"/>
      <c r="AQ237" s="86"/>
      <c r="AR237" s="45"/>
      <c r="AS237" s="86"/>
      <c r="AT237" s="86"/>
      <c r="AU237" s="86"/>
      <c r="AV237" s="236"/>
      <c r="AW237" s="236"/>
      <c r="AX237" s="90"/>
      <c r="AY237" s="90"/>
      <c r="BA237" s="198"/>
      <c r="BB237" s="198"/>
      <c r="BC237" s="198"/>
      <c r="BD237" s="196"/>
      <c r="BE237" s="196"/>
      <c r="BF237" s="196"/>
      <c r="BG237" s="196"/>
      <c r="BH237" s="196"/>
      <c r="BI237" s="196"/>
      <c r="BJ237" s="196"/>
      <c r="BK237" s="196"/>
      <c r="BL237" s="196"/>
      <c r="BM237" s="196"/>
      <c r="BN237" s="196"/>
      <c r="BO237" s="196"/>
      <c r="BP237" s="196"/>
      <c r="BQ237" s="196"/>
      <c r="BR237" s="196"/>
      <c r="BS237" s="196"/>
      <c r="BT237" s="196"/>
      <c r="BU237" s="196"/>
      <c r="BV237" s="196"/>
      <c r="BW237" s="196"/>
      <c r="BX237" s="196"/>
      <c r="BY237" s="196"/>
      <c r="BZ237" s="196"/>
      <c r="CA237" s="196"/>
      <c r="CB237" s="196"/>
      <c r="CC237" s="196"/>
      <c r="CD237" s="196"/>
      <c r="CE237" s="196"/>
      <c r="CF237" s="196"/>
      <c r="CG237" s="196"/>
      <c r="CH237" s="196"/>
      <c r="CI237" s="196"/>
      <c r="CJ237" s="196"/>
      <c r="CK237" s="196"/>
      <c r="CL237" s="196"/>
      <c r="FT237" s="28"/>
      <c r="FU237" s="26"/>
      <c r="FV237" s="26"/>
      <c r="FW237" s="26"/>
      <c r="FX237" s="26"/>
      <c r="FY237" s="26"/>
      <c r="FZ237" s="26"/>
      <c r="GA237" s="26"/>
      <c r="GB237" s="26"/>
      <c r="GC237" s="26"/>
      <c r="GD237" s="26"/>
      <c r="GE237" s="26"/>
      <c r="GF237" s="26"/>
    </row>
    <row r="238" spans="1:188" s="26" customFormat="1" ht="2.4" hidden="1" customHeight="1" x14ac:dyDescent="0.25">
      <c r="A238" s="236">
        <v>38</v>
      </c>
      <c r="B238" s="236" t="s">
        <v>596</v>
      </c>
      <c r="C238" s="219" t="s">
        <v>841</v>
      </c>
      <c r="D238" s="219" t="s">
        <v>841</v>
      </c>
      <c r="E238" s="222" t="str">
        <f>IFERROR(VLOOKUP(C238,Tabla4[#All],2,0),"")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238" s="219" t="s">
        <v>805</v>
      </c>
      <c r="G238" s="238" t="s">
        <v>162</v>
      </c>
      <c r="H238" s="236" t="s">
        <v>70</v>
      </c>
      <c r="I238" s="237" t="s">
        <v>327</v>
      </c>
      <c r="J238" s="237" t="s">
        <v>328</v>
      </c>
      <c r="K238" s="235" t="s">
        <v>329</v>
      </c>
      <c r="L238" s="235" t="s">
        <v>600</v>
      </c>
      <c r="M238" s="236" t="s">
        <v>162</v>
      </c>
      <c r="N238" s="237" t="s">
        <v>330</v>
      </c>
      <c r="O238" s="237">
        <v>119</v>
      </c>
      <c r="P238" s="236" t="str">
        <f>IF(AND(O238&lt;=2),"Muy Baja",IF(AND(O238&gt;=3,O238&lt;=23),"Baja",IF(AND(O238&gt;=24,O238&lt;=499),"Media",IF(AND(O238&gt;=500,O238&lt;=4999),"Alta",IF(AND(O238&gt;=5000),"Muy Alta",FALSE)))))</f>
        <v>Media</v>
      </c>
      <c r="Q238" s="236" t="str">
        <f>IF(AND(O238&lt;=2),"20%",IF(AND(O238&gt;=3,O238&lt;=23),"40%",IF(AND(O238&gt;=24,O238&lt;=499),"60%",IF(AND(O238&gt;=500,O238&lt;=4999),"80%",IF(AND(O238&gt;=5000),"100%",FALSE)))))</f>
        <v>60%</v>
      </c>
      <c r="R238" s="236" t="s">
        <v>48</v>
      </c>
      <c r="S238" s="236" t="str">
        <f>IF(AND(R238=$GB$4),"Leve",IF(AND(R238=$GB$5),"Menor",IF(AND(R238=$GB$6),"Moderado",IF(AND(R238=$GB$7),"mayor",IF(AND(R238=$GB$8),"Catastrófico",IF(AND(R238=$GB$10),"Leve",IF(AND(R238=$GB$11),"Menor",IF(AND(R238=$GB$12),"Moderado",IF(AND(R238=$GB$13),"Mayor",IF(AND(R238=$GB$14),"Catastrófico",FALSE))))))))))</f>
        <v>Moderado</v>
      </c>
      <c r="T238" s="234" t="str">
        <f>IF(AND(S238="Leve"),"20%",IF(AND(S238="Menor"),"40%",IF(AND(S238="Moderado"),"60%",IF(AND(S238="Mayor"),"80%",IF(AND(S238="Catastrófico"),"100%","")))))</f>
        <v>60%</v>
      </c>
      <c r="U238" s="236" t="str">
        <f>IF(AND(Q238&lt;="40%",T238="20%"),"Bajo",IF(AND(Q238="60%",T238="20%"),"Moderado",IF(AND(Q238="80%",T238="20%"),"Moderado",IF(AND(Q238="100%",T238="20%"),"Alto",IF(AND(Q238="20%",T238="40%"),"Bajo",IF(AND(Q238="40%",T238="40%"),"Moderado",IF(AND(Q238="60%",T238="40%"),"Moderado",IF(AND(Q238="80%",T238="40%"),"Moderado",IF(AND(Q238="100%",T238="40%"),"Alto",IF(AND(Q238="20%",T238="60%"),"Moderado",IF(AND(Q238="40%",T238="60%"),"Moderado",IF(AND(Q238="60%",T238="60%"),"Moderado",IF(AND(Q238="80%",T238="60%"),"Alto",IF(AND(Q238="100%",T238="60%"),"Alto",IF(AND(Q238="20%",T238="80%"),"Alto",IF(AND(Q238="40%",T238="80%"),"Alto",IF(AND(Q238="60%",T238="80%"),"Alto",IF(AND(Q238="80%",T238="80%"),"Alto",IF(AND(Q238="100%",T238="80%"),"Alto",IF(AND(Q238="20%",T238="100%"),"Extremo",IF(AND(Q238="40%",T238="100%"),"Extremo",IF(AND(Q238="60%",T238="100%"),"Extremo",IF(AND(Q238="80%",T238="100%"),"Moderado",IF(AND(Q238="100%",T238="100%"),"Extremo",""""))))))))))))))))))))))))</f>
        <v>Moderado</v>
      </c>
      <c r="V238" s="38">
        <v>1</v>
      </c>
      <c r="W238" s="48" t="s">
        <v>601</v>
      </c>
      <c r="X238" s="157" t="s">
        <v>54</v>
      </c>
      <c r="Y238" s="143" t="s">
        <v>51</v>
      </c>
      <c r="Z238" s="143" t="s">
        <v>57</v>
      </c>
      <c r="AA238" s="86" t="str">
        <f>IF(AND(Y238=$GD$2,Z238=$GE$2),"50%",IF(AND(Y238=$GD$2,Z238=$GE$3),"40%",IF(AND(Y238=$GD$3,Z238=$GE$2),"40%",IF(AND(Y238=$GD$3,Z238=$GE$3),"30%",IF(AND(Y238=$GD$4,Z238=$GE$2),"35%",IF(AND(Y238=$GD$4,Z238=$GE$3),"25%",""))))))</f>
        <v>40%</v>
      </c>
      <c r="AB238" s="133"/>
      <c r="AC238" s="133"/>
      <c r="AD238" s="133"/>
      <c r="AE238" s="133"/>
      <c r="AF238" s="39">
        <f>IFERROR(IF(X238="Probabilidad",(Q238-(+Q238*AA238)),IF(X238="Impacto",Q238,"")),"")</f>
        <v>0.36</v>
      </c>
      <c r="AG238" s="242">
        <f>LOOKUP(2,1/(AF238:AF243&lt;&gt;""),AF238:AF243)</f>
        <v>0.36</v>
      </c>
      <c r="AH238" s="242">
        <f>AG238*1</f>
        <v>0.36</v>
      </c>
      <c r="AI238" s="236" t="str">
        <f>IF(AND(AH238&lt;=20%),"Muy Baja",IF(AND(AH238&gt;=21%,AH238&lt;=40%),"Baja",IF(AND(AH238&gt;=41%,AH238&lt;=60%),"Media",IF(AND(AH238&gt;=61%,AH238&lt;=80%),"Alta",IF(AND(AH238&gt;=81%,AH238&gt;=100%),"Muy Alta",FALSE)))))</f>
        <v>Baja</v>
      </c>
      <c r="AJ238" s="85" t="str">
        <f>IFERROR(IF(X238="Impacto",(T238-(+T238*AA238)),IF(X238="Probabilidad",T238,"")),"")</f>
        <v>60%</v>
      </c>
      <c r="AK238" s="242" t="str">
        <f>LOOKUP(2,1/(AJ238:AJ243&lt;&gt;""),AJ238:AJ243)</f>
        <v>60%</v>
      </c>
      <c r="AL238" s="242">
        <f>AK238*1</f>
        <v>0.6</v>
      </c>
      <c r="AM238" s="236" t="str">
        <f>CHOOSE((AL238&gt;=0%)+(AL238&gt;=21%)+(AL238&gt;=41%)+(AL238&gt;=61%)+(AL238&gt;=81%),"Leve","Menor","Moderado","Mayor","Catastrófico")</f>
        <v>Moderado</v>
      </c>
      <c r="AN238" s="236" t="str">
        <f>IF(OR(AND(AI238="Media",AM238="Leve"),AND(AI238="Alta",AM238="Leve"),AND(AI238="Alta",AM238="Menor"),AND(AI238="Media",AM238="Menor"),AND(AI238="Baja",AM238="Menor"),AND(AI238="Media",AM238="Moderado"),AND(AI238="Baja",AM238="Moderado"),AND(AI238="Muy Baja",AM238="Moderado")),"Moderado",IF(OR(AND(AI238="Baja",AM238="Leve"),AND(AI238="Muy Baja",AM238="Leve"),AND(AI238="Muy Baja",AM238="Menor")),"Bajo",IF(OR(AND(AI238="Muy Alta",AM238="Leve"),AND(AI238="Muy Alta",AM238="Menor"),AND(AI238="Muy Alta",AM238="Moderado"),AND(AI238="Alta",AM238="Moderado"),AND(AI238="Muy Alta",AM238="Mayor"),AND(AI238="Alta",AM238="Mayor"),AND(AI238="Media",AM238="Mayor"),AND(AI238="Baja",AM238="Mayor"),AND(AI238="Muy Baja",AM238="Mayor")),"Alto",IF(OR(AND(AI238="Alta",AM238="Catastrófico"),AND(AI238="Muy Alta",AM238="Catastrófico"),AND(AI238="Media",AM238="Catastrófico"),AND(AI238="Baja",AM238="Catastrófico"),AND(AI238="Muy Baja",AM238="Catastrófico")),"Extremo",IF(AM238="Catastrófico","Extremo")))))</f>
        <v>Moderado</v>
      </c>
      <c r="AO238" s="236" t="s">
        <v>67</v>
      </c>
      <c r="AP238" s="86"/>
      <c r="AQ238" s="86"/>
      <c r="AR238" s="45"/>
      <c r="AS238" s="86"/>
      <c r="AT238" s="86"/>
      <c r="AU238" s="86"/>
      <c r="AV238" s="236" t="s">
        <v>331</v>
      </c>
      <c r="AW238" s="236" t="s">
        <v>159</v>
      </c>
      <c r="AX238" s="113"/>
      <c r="AY238" s="113"/>
      <c r="BA238" s="197"/>
      <c r="BB238" s="197"/>
      <c r="BC238" s="197"/>
      <c r="BD238" s="197"/>
      <c r="BE238" s="197"/>
      <c r="BF238" s="197"/>
      <c r="BG238" s="197"/>
      <c r="BH238" s="197"/>
      <c r="BI238" s="197"/>
      <c r="BJ238" s="197"/>
      <c r="BK238" s="197"/>
      <c r="BL238" s="197"/>
      <c r="BM238" s="197"/>
      <c r="BN238" s="197"/>
      <c r="BO238" s="197"/>
      <c r="BP238" s="197"/>
      <c r="BQ238" s="197"/>
      <c r="BR238" s="197"/>
      <c r="BS238" s="197"/>
      <c r="BT238" s="197"/>
      <c r="BU238" s="197"/>
      <c r="BV238" s="197"/>
      <c r="BW238" s="197"/>
      <c r="BX238" s="197"/>
      <c r="BY238" s="197"/>
      <c r="BZ238" s="197"/>
      <c r="CA238" s="197"/>
      <c r="CB238" s="197"/>
      <c r="CC238" s="197"/>
      <c r="CD238" s="197"/>
      <c r="CE238" s="197"/>
      <c r="CF238" s="197"/>
      <c r="CG238" s="197"/>
      <c r="CH238" s="197"/>
      <c r="CI238" s="197"/>
      <c r="CJ238" s="197"/>
      <c r="CK238" s="197"/>
      <c r="CL238" s="197"/>
      <c r="FT238" s="28"/>
    </row>
    <row r="239" spans="1:188" s="26" customFormat="1" ht="12" customHeight="1" x14ac:dyDescent="0.25">
      <c r="A239" s="236"/>
      <c r="B239" s="236"/>
      <c r="C239" s="220"/>
      <c r="D239" s="220"/>
      <c r="E239" s="223"/>
      <c r="F239" s="220"/>
      <c r="G239" s="238"/>
      <c r="H239" s="236"/>
      <c r="I239" s="237"/>
      <c r="J239" s="237"/>
      <c r="K239" s="235"/>
      <c r="L239" s="235"/>
      <c r="M239" s="236"/>
      <c r="N239" s="237"/>
      <c r="O239" s="237"/>
      <c r="P239" s="236"/>
      <c r="Q239" s="236"/>
      <c r="R239" s="236"/>
      <c r="S239" s="236"/>
      <c r="T239" s="234"/>
      <c r="U239" s="236"/>
      <c r="V239" s="38">
        <v>1</v>
      </c>
      <c r="W239" s="47" t="s">
        <v>915</v>
      </c>
      <c r="X239" s="157"/>
      <c r="Y239" s="143" t="s">
        <v>51</v>
      </c>
      <c r="Z239" s="143" t="s">
        <v>57</v>
      </c>
      <c r="AA239" s="86" t="str">
        <f t="shared" si="5"/>
        <v>40%</v>
      </c>
      <c r="AB239" s="133" t="s">
        <v>783</v>
      </c>
      <c r="AC239" s="133" t="s">
        <v>791</v>
      </c>
      <c r="AD239" s="133" t="s">
        <v>784</v>
      </c>
      <c r="AE239" s="133" t="s">
        <v>785</v>
      </c>
      <c r="AF239" s="39">
        <v>0.36</v>
      </c>
      <c r="AG239" s="242"/>
      <c r="AH239" s="242"/>
      <c r="AI239" s="236"/>
      <c r="AJ239" s="85" t="str">
        <f>IFERROR(IF(AND(X238="Impacto",AA239="Impacto"),(AJ238-(+AJ238*AA239)),IF(X239="Impacto",(T238-(+T238*AA239)),IF(X239="Probabilidad",AJ238,""))),"")</f>
        <v/>
      </c>
      <c r="AK239" s="242"/>
      <c r="AL239" s="242"/>
      <c r="AM239" s="236"/>
      <c r="AN239" s="236"/>
      <c r="AO239" s="236"/>
      <c r="AP239" s="86"/>
      <c r="AQ239" s="86"/>
      <c r="AR239" s="45"/>
      <c r="AS239" s="86"/>
      <c r="AT239" s="86"/>
      <c r="AU239" s="86"/>
      <c r="AV239" s="236"/>
      <c r="AW239" s="236"/>
      <c r="AX239" s="114"/>
      <c r="AY239" s="114"/>
      <c r="BA239" s="197"/>
      <c r="BB239" s="197"/>
      <c r="BC239" s="197"/>
      <c r="BD239" s="197"/>
      <c r="BE239" s="197"/>
      <c r="BF239" s="197"/>
      <c r="BG239" s="197"/>
      <c r="BH239" s="197"/>
      <c r="BI239" s="197"/>
      <c r="BJ239" s="197"/>
      <c r="BK239" s="197"/>
      <c r="BL239" s="197"/>
      <c r="BM239" s="197"/>
      <c r="BN239" s="197"/>
      <c r="BO239" s="197"/>
      <c r="BP239" s="197"/>
      <c r="BQ239" s="197"/>
      <c r="BR239" s="197"/>
      <c r="BS239" s="197"/>
      <c r="BT239" s="197"/>
      <c r="BU239" s="197"/>
      <c r="BV239" s="197"/>
      <c r="BW239" s="197"/>
      <c r="BX239" s="197"/>
      <c r="BY239" s="197"/>
      <c r="BZ239" s="197"/>
      <c r="CA239" s="197"/>
      <c r="CB239" s="197"/>
      <c r="CC239" s="197"/>
      <c r="CD239" s="197"/>
      <c r="CE239" s="197"/>
      <c r="CF239" s="197"/>
      <c r="CG239" s="197"/>
      <c r="CH239" s="197"/>
      <c r="CI239" s="197"/>
      <c r="CJ239" s="197"/>
      <c r="CK239" s="197"/>
      <c r="CL239" s="197"/>
      <c r="FT239" s="28"/>
    </row>
    <row r="240" spans="1:188" s="26" customFormat="1" ht="12" customHeight="1" x14ac:dyDescent="0.25">
      <c r="A240" s="236"/>
      <c r="B240" s="236"/>
      <c r="C240" s="220"/>
      <c r="D240" s="220"/>
      <c r="E240" s="223"/>
      <c r="F240" s="220"/>
      <c r="G240" s="238"/>
      <c r="H240" s="236"/>
      <c r="I240" s="237"/>
      <c r="J240" s="237"/>
      <c r="K240" s="235"/>
      <c r="L240" s="235"/>
      <c r="M240" s="236"/>
      <c r="N240" s="237"/>
      <c r="O240" s="237"/>
      <c r="P240" s="236"/>
      <c r="Q240" s="236"/>
      <c r="R240" s="236"/>
      <c r="S240" s="236"/>
      <c r="T240" s="234"/>
      <c r="U240" s="236"/>
      <c r="V240" s="38"/>
      <c r="W240" s="47"/>
      <c r="X240" s="157"/>
      <c r="Y240" s="143"/>
      <c r="Z240" s="86"/>
      <c r="AA240" s="86" t="str">
        <f t="shared" si="5"/>
        <v/>
      </c>
      <c r="AB240" s="133"/>
      <c r="AC240" s="133"/>
      <c r="AD240" s="133"/>
      <c r="AE240" s="133"/>
      <c r="AF240" s="39" t="str">
        <f>IFERROR(IF(AND(X239="Probabilidad",X240="Probabilidad"),(AF239-(+AF239*AA240)),IF(X240="Probabilidad",(Q239-(+Q239*AA240)),IF(X240="Impacto",AF239,""))),"")</f>
        <v/>
      </c>
      <c r="AG240" s="242"/>
      <c r="AH240" s="242"/>
      <c r="AI240" s="236"/>
      <c r="AJ240" s="85" t="str">
        <f>IFERROR(IF(AND(X239="Impacto",AA240="Impacto"),(AJ239-(+AJ239*AA240)),IF(X240="Impacto",(T239-(+T239*AA240)),IF(X240="Probabilidad",AJ239,""))),"")</f>
        <v/>
      </c>
      <c r="AK240" s="242"/>
      <c r="AL240" s="242"/>
      <c r="AM240" s="236"/>
      <c r="AN240" s="236"/>
      <c r="AO240" s="236"/>
      <c r="AP240" s="86"/>
      <c r="AQ240" s="86"/>
      <c r="AR240" s="45"/>
      <c r="AS240" s="86"/>
      <c r="AT240" s="86"/>
      <c r="AU240" s="86"/>
      <c r="AV240" s="236"/>
      <c r="AW240" s="236"/>
      <c r="AX240" s="114"/>
      <c r="AY240" s="114"/>
      <c r="BA240" s="197"/>
      <c r="BB240" s="197"/>
      <c r="BC240" s="197"/>
      <c r="BD240" s="197"/>
      <c r="BE240" s="197"/>
      <c r="BF240" s="197"/>
      <c r="BG240" s="197"/>
      <c r="BH240" s="197"/>
      <c r="BI240" s="197"/>
      <c r="BJ240" s="197"/>
      <c r="BK240" s="197"/>
      <c r="BL240" s="197"/>
      <c r="BM240" s="197"/>
      <c r="BN240" s="197"/>
      <c r="BO240" s="197"/>
      <c r="BP240" s="197"/>
      <c r="BQ240" s="197"/>
      <c r="BR240" s="197"/>
      <c r="BS240" s="197"/>
      <c r="BT240" s="197"/>
      <c r="BU240" s="197"/>
      <c r="BV240" s="197"/>
      <c r="BW240" s="197"/>
      <c r="BX240" s="197"/>
      <c r="BY240" s="197"/>
      <c r="BZ240" s="197"/>
      <c r="CA240" s="197"/>
      <c r="CB240" s="197"/>
      <c r="CC240" s="197"/>
      <c r="CD240" s="197"/>
      <c r="CE240" s="197"/>
      <c r="CF240" s="197"/>
      <c r="CG240" s="197"/>
      <c r="CH240" s="197"/>
      <c r="CI240" s="197"/>
      <c r="CJ240" s="197"/>
      <c r="CK240" s="197"/>
      <c r="CL240" s="197"/>
      <c r="FT240" s="28"/>
    </row>
    <row r="241" spans="1:180" s="26" customFormat="1" ht="12" customHeight="1" x14ac:dyDescent="0.25">
      <c r="A241" s="236"/>
      <c r="B241" s="236"/>
      <c r="C241" s="220"/>
      <c r="D241" s="220"/>
      <c r="E241" s="223"/>
      <c r="F241" s="220"/>
      <c r="G241" s="238"/>
      <c r="H241" s="236"/>
      <c r="I241" s="237"/>
      <c r="J241" s="237"/>
      <c r="K241" s="235"/>
      <c r="L241" s="235"/>
      <c r="M241" s="236"/>
      <c r="N241" s="237"/>
      <c r="O241" s="237"/>
      <c r="P241" s="236"/>
      <c r="Q241" s="236"/>
      <c r="R241" s="236"/>
      <c r="S241" s="236"/>
      <c r="T241" s="234"/>
      <c r="U241" s="236"/>
      <c r="V241" s="38"/>
      <c r="W241" s="47"/>
      <c r="X241" s="157"/>
      <c r="Y241" s="86"/>
      <c r="Z241" s="86"/>
      <c r="AA241" s="86" t="str">
        <f t="shared" si="5"/>
        <v/>
      </c>
      <c r="AB241" s="133"/>
      <c r="AC241" s="133"/>
      <c r="AD241" s="133"/>
      <c r="AE241" s="133"/>
      <c r="AF241" s="39" t="str">
        <f>IFERROR(IF(AND(X240="Probabilidad",X241="Probabilidad"),(AF240-(+AF240*AA241)),IF(X241="Probabilidad",(Q240-(+Q240*AA241)),IF(X241="Impacto",AF240,""))),"")</f>
        <v/>
      </c>
      <c r="AG241" s="242"/>
      <c r="AH241" s="242"/>
      <c r="AI241" s="236"/>
      <c r="AJ241" s="85" t="str">
        <f>IFERROR(IF(AND(X240="Impacto",AA241="Impacto"),(AJ240-(+AJ240*AA241)),IF(X241="Impacto",(T240-(+T240*AA241)),IF(X241="Probabilidad",AJ240,""))),"")</f>
        <v/>
      </c>
      <c r="AK241" s="242"/>
      <c r="AL241" s="242"/>
      <c r="AM241" s="236"/>
      <c r="AN241" s="236"/>
      <c r="AO241" s="236"/>
      <c r="AP241" s="86"/>
      <c r="AQ241" s="86"/>
      <c r="AR241" s="45"/>
      <c r="AS241" s="86"/>
      <c r="AT241" s="86"/>
      <c r="AU241" s="86"/>
      <c r="AV241" s="236"/>
      <c r="AW241" s="236"/>
      <c r="AX241" s="114"/>
      <c r="AY241" s="114"/>
      <c r="BA241" s="197"/>
      <c r="BB241" s="197"/>
      <c r="BC241" s="197"/>
      <c r="BD241" s="197"/>
      <c r="BE241" s="197"/>
      <c r="BF241" s="197"/>
      <c r="BG241" s="197"/>
      <c r="BH241" s="197"/>
      <c r="BI241" s="197"/>
      <c r="BJ241" s="197"/>
      <c r="BK241" s="197"/>
      <c r="BL241" s="197"/>
      <c r="BM241" s="197"/>
      <c r="BN241" s="197"/>
      <c r="BO241" s="197"/>
      <c r="BP241" s="197"/>
      <c r="BQ241" s="197"/>
      <c r="BR241" s="197"/>
      <c r="BS241" s="197"/>
      <c r="BT241" s="197"/>
      <c r="BU241" s="197"/>
      <c r="BV241" s="197"/>
      <c r="BW241" s="197"/>
      <c r="BX241" s="197"/>
      <c r="BY241" s="197"/>
      <c r="BZ241" s="197"/>
      <c r="CA241" s="197"/>
      <c r="CB241" s="197"/>
      <c r="CC241" s="197"/>
      <c r="CD241" s="197"/>
      <c r="CE241" s="197"/>
      <c r="CF241" s="197"/>
      <c r="CG241" s="197"/>
      <c r="CH241" s="197"/>
      <c r="CI241" s="197"/>
      <c r="CJ241" s="197"/>
      <c r="CK241" s="197"/>
      <c r="CL241" s="197"/>
      <c r="FT241" s="28"/>
    </row>
    <row r="242" spans="1:180" s="26" customFormat="1" ht="12" customHeight="1" x14ac:dyDescent="0.25">
      <c r="A242" s="236"/>
      <c r="B242" s="236"/>
      <c r="C242" s="220"/>
      <c r="D242" s="220"/>
      <c r="E242" s="223"/>
      <c r="F242" s="220"/>
      <c r="G242" s="238"/>
      <c r="H242" s="236"/>
      <c r="I242" s="237"/>
      <c r="J242" s="237"/>
      <c r="K242" s="235"/>
      <c r="L242" s="235"/>
      <c r="M242" s="236"/>
      <c r="N242" s="237"/>
      <c r="O242" s="237"/>
      <c r="P242" s="236"/>
      <c r="Q242" s="236"/>
      <c r="R242" s="236"/>
      <c r="S242" s="236"/>
      <c r="T242" s="234"/>
      <c r="U242" s="236"/>
      <c r="V242" s="38"/>
      <c r="W242" s="47"/>
      <c r="X242" s="157"/>
      <c r="Y242" s="86"/>
      <c r="Z242" s="86"/>
      <c r="AA242" s="86" t="str">
        <f t="shared" si="5"/>
        <v/>
      </c>
      <c r="AB242" s="133"/>
      <c r="AC242" s="133"/>
      <c r="AD242" s="133"/>
      <c r="AE242" s="133"/>
      <c r="AF242" s="39" t="str">
        <f>IFERROR(IF(AND(X241="Probabilidad",X242="Probabilidad"),(AF241-(+AF241*AA242)),IF(X242="Probabilidad",(Q241-(+Q241*AA242)),IF(X242="Impacto",AF241,""))),"")</f>
        <v/>
      </c>
      <c r="AG242" s="242"/>
      <c r="AH242" s="242"/>
      <c r="AI242" s="236"/>
      <c r="AJ242" s="85" t="str">
        <f>IFERROR(IF(AND(X241="Impacto",AA242="Impacto"),(AJ241-(+AJ241*AA242)),IF(X242="Impacto",(T241-(+T241*AA242)),IF(X242="Probabilidad",AJ241,""))),"")</f>
        <v/>
      </c>
      <c r="AK242" s="242"/>
      <c r="AL242" s="242"/>
      <c r="AM242" s="236"/>
      <c r="AN242" s="236"/>
      <c r="AO242" s="236"/>
      <c r="AP242" s="86"/>
      <c r="AQ242" s="86"/>
      <c r="AR242" s="45"/>
      <c r="AS242" s="86"/>
      <c r="AT242" s="86"/>
      <c r="AU242" s="86"/>
      <c r="AV242" s="236"/>
      <c r="AW242" s="236"/>
      <c r="AX242" s="114"/>
      <c r="AY242" s="114"/>
      <c r="BA242" s="197"/>
      <c r="BB242" s="197"/>
      <c r="BC242" s="197"/>
      <c r="BD242" s="197"/>
      <c r="BE242" s="197"/>
      <c r="BF242" s="197"/>
      <c r="BG242" s="197"/>
      <c r="BH242" s="197"/>
      <c r="BI242" s="197"/>
      <c r="BJ242" s="197"/>
      <c r="BK242" s="197"/>
      <c r="BL242" s="197"/>
      <c r="BM242" s="197"/>
      <c r="BN242" s="197"/>
      <c r="BO242" s="197"/>
      <c r="BP242" s="197"/>
      <c r="BQ242" s="197"/>
      <c r="BR242" s="197"/>
      <c r="BS242" s="197"/>
      <c r="BT242" s="197"/>
      <c r="BU242" s="197"/>
      <c r="BV242" s="197"/>
      <c r="BW242" s="197"/>
      <c r="BX242" s="197"/>
      <c r="BY242" s="197"/>
      <c r="BZ242" s="197"/>
      <c r="CA242" s="197"/>
      <c r="CB242" s="197"/>
      <c r="CC242" s="197"/>
      <c r="CD242" s="197"/>
      <c r="CE242" s="197"/>
      <c r="CF242" s="197"/>
      <c r="CG242" s="197"/>
      <c r="CH242" s="197"/>
      <c r="CI242" s="197"/>
      <c r="CJ242" s="197"/>
      <c r="CK242" s="197"/>
      <c r="CL242" s="197"/>
      <c r="FT242" s="28"/>
    </row>
    <row r="243" spans="1:180" s="26" customFormat="1" ht="16.2" customHeight="1" x14ac:dyDescent="0.25">
      <c r="A243" s="236"/>
      <c r="B243" s="236"/>
      <c r="C243" s="221"/>
      <c r="D243" s="221"/>
      <c r="E243" s="224"/>
      <c r="F243" s="220"/>
      <c r="G243" s="238"/>
      <c r="H243" s="236"/>
      <c r="I243" s="237"/>
      <c r="J243" s="237"/>
      <c r="K243" s="235"/>
      <c r="L243" s="235"/>
      <c r="M243" s="236"/>
      <c r="N243" s="237"/>
      <c r="O243" s="237"/>
      <c r="P243" s="236"/>
      <c r="Q243" s="236"/>
      <c r="R243" s="236"/>
      <c r="S243" s="236"/>
      <c r="T243" s="234"/>
      <c r="U243" s="236"/>
      <c r="V243" s="38"/>
      <c r="W243" s="47"/>
      <c r="X243" s="157"/>
      <c r="Y243" s="86"/>
      <c r="Z243" s="86"/>
      <c r="AA243" s="86" t="str">
        <f t="shared" ref="AA243:AA298" si="6">IF(AND(Y243=$GD$2,Z243=$GE$2),"50%",IF(AND(Y243=$GD$2,Z243=$GE$3),"40%",IF(AND(Y243=$GD$3,Z243=$GE$2),"40%",IF(AND(Y243=$GD$3,Z243=$GE$3),"30%",IF(AND(Y243=$GD$4,Z243=$GE$2),"35%",IF(AND(Y243=$GD$4,Z243=$GE$3),"25%",""))))))</f>
        <v/>
      </c>
      <c r="AB243" s="133"/>
      <c r="AC243" s="133"/>
      <c r="AD243" s="133"/>
      <c r="AE243" s="133"/>
      <c r="AF243" s="39" t="str">
        <f>IFERROR(IF(AND(X242="Probabilidad",X243="Probabilidad"),(AF242-(+AF242*AA243)),IF(X243="Probabilidad",(Q242-(+Q242*AA243)),IF(X243="Impacto",AF242,""))),"")</f>
        <v/>
      </c>
      <c r="AG243" s="242"/>
      <c r="AH243" s="242"/>
      <c r="AI243" s="236"/>
      <c r="AJ243" s="85" t="str">
        <f>IFERROR(IF(AND(X242="Impacto",AA243="Impacto"),(AJ242-(+AJ242*AA243)),IF(X243="Impacto",(T242-(+T242*AA243)),IF(X243="Probabilidad",AJ242,""))),"")</f>
        <v/>
      </c>
      <c r="AK243" s="242"/>
      <c r="AL243" s="242"/>
      <c r="AM243" s="236"/>
      <c r="AN243" s="236"/>
      <c r="AO243" s="236"/>
      <c r="AP243" s="86"/>
      <c r="AQ243" s="86"/>
      <c r="AR243" s="45"/>
      <c r="AS243" s="86"/>
      <c r="AT243" s="86"/>
      <c r="AU243" s="86"/>
      <c r="AV243" s="236"/>
      <c r="AW243" s="236"/>
      <c r="AX243" s="115"/>
      <c r="AY243" s="115"/>
      <c r="BA243" s="197"/>
      <c r="BB243" s="197"/>
      <c r="BC243" s="197"/>
      <c r="BD243" s="197"/>
      <c r="BE243" s="197"/>
      <c r="BF243" s="197"/>
      <c r="BG243" s="197"/>
      <c r="BH243" s="197"/>
      <c r="BI243" s="197"/>
      <c r="BJ243" s="197"/>
      <c r="BK243" s="197"/>
      <c r="BL243" s="197"/>
      <c r="BM243" s="197"/>
      <c r="BN243" s="197"/>
      <c r="BO243" s="197"/>
      <c r="BP243" s="197"/>
      <c r="BQ243" s="197"/>
      <c r="BR243" s="197"/>
      <c r="BS243" s="197"/>
      <c r="BT243" s="197"/>
      <c r="BU243" s="197"/>
      <c r="BV243" s="197"/>
      <c r="BW243" s="197"/>
      <c r="BX243" s="197"/>
      <c r="BY243" s="197"/>
      <c r="BZ243" s="197"/>
      <c r="CA243" s="197"/>
      <c r="CB243" s="197"/>
      <c r="CC243" s="197"/>
      <c r="CD243" s="197"/>
      <c r="CE243" s="197"/>
      <c r="CF243" s="197"/>
      <c r="CG243" s="197"/>
      <c r="CH243" s="197"/>
      <c r="CI243" s="197"/>
      <c r="CJ243" s="197"/>
      <c r="CK243" s="197"/>
      <c r="CL243" s="197"/>
      <c r="FT243" s="28"/>
    </row>
    <row r="244" spans="1:180" s="92" customFormat="1" ht="1.8" hidden="1" customHeight="1" x14ac:dyDescent="0.3">
      <c r="A244" s="236">
        <v>39</v>
      </c>
      <c r="B244" s="236" t="s">
        <v>596</v>
      </c>
      <c r="C244" s="219" t="s">
        <v>841</v>
      </c>
      <c r="D244" s="219"/>
      <c r="E244" s="222" t="str">
        <f>IFERROR(VLOOKUP(C244,Tabla4[#All],2,0),"")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244" s="221"/>
      <c r="G244" s="238" t="s">
        <v>32</v>
      </c>
      <c r="H244" s="236" t="s">
        <v>72</v>
      </c>
      <c r="I244" s="237" t="s">
        <v>332</v>
      </c>
      <c r="J244" s="237" t="s">
        <v>333</v>
      </c>
      <c r="K244" s="235" t="s">
        <v>334</v>
      </c>
      <c r="L244" s="235" t="s">
        <v>951</v>
      </c>
      <c r="M244" s="236" t="s">
        <v>32</v>
      </c>
      <c r="N244" s="237" t="s">
        <v>106</v>
      </c>
      <c r="O244" s="237">
        <v>120</v>
      </c>
      <c r="P244" s="236" t="str">
        <f>IF(AND(O244&lt;=2),"Muy Baja",IF(AND(O244&gt;=3,O244&lt;=23),"Baja",IF(AND(O244&gt;=24,O244&lt;=499),"Media",IF(AND(O244&gt;=500,O244&lt;=4999),"Alta",IF(AND(O244&gt;=5000),"Muy Alta",FALSE)))))</f>
        <v>Media</v>
      </c>
      <c r="Q244" s="236" t="str">
        <f>IF(AND(O244&lt;=2),"20%",IF(AND(O244&gt;=3,O244&lt;=23),"40%",IF(AND(O244&gt;=24,O244&lt;=499),"60%",IF(AND(O244&gt;=500,O244&lt;=4999),"80%",IF(AND(O244&gt;=5000),"100%",FALSE)))))</f>
        <v>60%</v>
      </c>
      <c r="R244" s="236" t="s">
        <v>40</v>
      </c>
      <c r="S244" s="236" t="str">
        <f>IF(AND(R244=$GB$4),"Leve",IF(AND(R244=$GB$5),"Menor",IF(AND(R244=$GB$6),"Moderado",IF(AND(R244=$GB$7),"mayor",IF(AND(R244=$GB$8),"Catastrófico",IF(AND(R244=$GB$10),"Leve",IF(AND(R244=$GB$11),"Menor",IF(AND(R244=$GB$12),"Moderado",IF(AND(R244=$GB$13),"Mayor",IF(AND(R244=$GB$14),"Catastrófico",FALSE))))))))))</f>
        <v>Leve</v>
      </c>
      <c r="T244" s="234" t="str">
        <f>IF(AND(S244="Leve"),"20%",IF(AND(S244="Menor"),"40%",IF(AND(S244="Moderado"),"60%",IF(AND(S244="Mayor"),"80%",IF(AND(S244="Catastrófico"),"100%","")))))</f>
        <v>20%</v>
      </c>
      <c r="U244" s="236" t="str">
        <f>IF(AND(Q244&lt;="40%",T244="20%"),"Bajo",IF(AND(Q244="60%",T244="20%"),"Moderado",IF(AND(Q244="80%",T244="20%"),"Moderado",IF(AND(Q244="100%",T244="20%"),"Alto",IF(AND(Q244="20%",T244="40%"),"Bajo",IF(AND(Q244="40%",T244="40%"),"Moderado",IF(AND(Q244="60%",T244="40%"),"Moderado",IF(AND(Q244="80%",T244="40%"),"Moderado",IF(AND(Q244="100%",T244="40%"),"Alto",IF(AND(Q244="20%",T244="60%"),"Moderado",IF(AND(Q244="40%",T244="60%"),"Moderado",IF(AND(Q244="60%",T244="60%"),"Moderado",IF(AND(Q244="80%",T244="60%"),"Alto",IF(AND(Q244="100%",T244="60%"),"Alto",IF(AND(Q244="20%",T244="80%"),"Alto",IF(AND(Q244="40%",T244="80%"),"Alto",IF(AND(Q244="60%",T244="80%"),"Alto",IF(AND(Q244="80%",T244="80%"),"Alto",IF(AND(Q244="100%",T244="80%"),"Alto",IF(AND(Q244="20%",T244="100%"),"Extremo",IF(AND(Q244="40%",T244="100%"),"Extremo",IF(AND(Q244="60%",T244="100%"),"Extremo",IF(AND(Q244="80%",T244="100%"),"Moderado",IF(AND(Q244="100%",T244="100%"),"Extremo",""""))))))))))))))))))))))))</f>
        <v>Moderado</v>
      </c>
      <c r="V244" s="38">
        <v>1</v>
      </c>
      <c r="W244" s="48" t="s">
        <v>602</v>
      </c>
      <c r="X244" s="157" t="s">
        <v>55</v>
      </c>
      <c r="Y244" s="86" t="s">
        <v>52</v>
      </c>
      <c r="Z244" s="86" t="s">
        <v>57</v>
      </c>
      <c r="AA244" s="86" t="str">
        <f t="shared" si="6"/>
        <v>30%</v>
      </c>
      <c r="AB244" s="133"/>
      <c r="AC244" s="133"/>
      <c r="AD244" s="133"/>
      <c r="AE244" s="133"/>
      <c r="AF244" s="39" t="str">
        <f>IFERROR(IF(X244="Probabilidad",(Q244-(+Q244*AA244)),IF(X244="Impacto",Q244,"")),"")</f>
        <v>60%</v>
      </c>
      <c r="AG244" s="242">
        <f>LOOKUP(2,1/(AF244:AF249&lt;&gt;""),AF244:AF249)</f>
        <v>0.6</v>
      </c>
      <c r="AH244" s="242">
        <f>AG244*1</f>
        <v>0.6</v>
      </c>
      <c r="AI244" s="236" t="str">
        <f>IF(AND(AH244&lt;=20%),"Muy Baja",IF(AND(AH244&gt;=21%,AH244&lt;=40%),"Baja",IF(AND(AH244&gt;=41%,AH244&lt;=60%),"Media",IF(AND(AH244&gt;=61%,AH244&lt;=80%),"Alta",IF(AND(AH244&gt;=81%,AH244&gt;=100%),"Muy Alta",FALSE)))))</f>
        <v>Media</v>
      </c>
      <c r="AJ244" s="85">
        <f>IFERROR(IF(X244="Impacto",(T244-(+T244*AA244)),IF(X244="Probabilidad",T244,"")),"")</f>
        <v>0.14000000000000001</v>
      </c>
      <c r="AK244" s="242">
        <f>LOOKUP(2,1/(AJ244:AJ249&lt;&gt;""),AJ244:AJ249)</f>
        <v>0.14000000000000001</v>
      </c>
      <c r="AL244" s="242">
        <f>AK244*1</f>
        <v>0.14000000000000001</v>
      </c>
      <c r="AM244" s="236" t="str">
        <f>CHOOSE((AL244&gt;=0%)+(AL244&gt;=21%)+(AL244&gt;=41%)+(AL244&gt;=61%)+(AL244&gt;=81%),"Leve","Menor","Moderado","Mayor","Catastrófico")</f>
        <v>Leve</v>
      </c>
      <c r="AN244" s="236" t="str">
        <f>IF(OR(AND(AI244="Media",AM244="Leve"),AND(AI244="Alta",AM244="Leve"),AND(AI244="Alta",AM244="Menor"),AND(AI244="Media",AM244="Menor"),AND(AI244="Baja",AM244="Menor"),AND(AI244="Media",AM244="Moderado"),AND(AI244="Baja",AM244="Moderado"),AND(AI244="Muy Baja",AM244="Moderado")),"Moderado",IF(OR(AND(AI244="Baja",AM244="Leve"),AND(AI244="Muy Baja",AM244="Leve"),AND(AI244="Muy Baja",AM244="Menor")),"Bajo",IF(OR(AND(AI244="Muy Alta",AM244="Leve"),AND(AI244="Muy Alta",AM244="Menor"),AND(AI244="Muy Alta",AM244="Moderado"),AND(AI244="Alta",AM244="Moderado"),AND(AI244="Muy Alta",AM244="Mayor"),AND(AI244="Alta",AM244="Mayor"),AND(AI244="Media",AM244="Mayor"),AND(AI244="Baja",AM244="Mayor"),AND(AI244="Muy Baja",AM244="Mayor")),"Alto",IF(OR(AND(AI244="Alta",AM244="Catastrófico"),AND(AI244="Muy Alta",AM244="Catastrófico"),AND(AI244="Media",AM244="Catastrófico"),AND(AI244="Baja",AM244="Catastrófico"),AND(AI244="Muy Baja",AM244="Catastrófico")),"Extremo",IF(AM244="Catastrófico","Extremo")))))</f>
        <v>Moderado</v>
      </c>
      <c r="AO244" s="236" t="s">
        <v>67</v>
      </c>
      <c r="AP244" s="86"/>
      <c r="AQ244" s="86"/>
      <c r="AR244" s="45"/>
      <c r="AS244" s="86"/>
      <c r="AT244" s="86"/>
      <c r="AU244" s="86"/>
      <c r="AV244" s="236" t="s">
        <v>335</v>
      </c>
      <c r="AW244" s="236" t="s">
        <v>159</v>
      </c>
      <c r="AX244" s="203"/>
      <c r="AY244" s="88"/>
      <c r="BA244" s="198"/>
      <c r="BB244" s="198"/>
      <c r="BC244" s="198"/>
      <c r="BD244" s="196"/>
      <c r="BE244" s="196"/>
      <c r="BF244" s="196"/>
      <c r="BG244" s="196"/>
      <c r="BH244" s="196"/>
      <c r="BI244" s="196"/>
      <c r="BJ244" s="196"/>
      <c r="BK244" s="196"/>
      <c r="BL244" s="196"/>
      <c r="BM244" s="196"/>
      <c r="BN244" s="196"/>
      <c r="BO244" s="196"/>
      <c r="BP244" s="196"/>
      <c r="BQ244" s="196"/>
      <c r="BR244" s="196"/>
      <c r="BS244" s="196"/>
      <c r="BT244" s="196"/>
      <c r="BU244" s="196"/>
      <c r="BV244" s="196"/>
      <c r="BW244" s="196"/>
      <c r="BX244" s="196"/>
      <c r="BY244" s="196"/>
      <c r="BZ244" s="196"/>
      <c r="CA244" s="196"/>
      <c r="CB244" s="196"/>
      <c r="CC244" s="196"/>
      <c r="CD244" s="196"/>
      <c r="CE244" s="196"/>
      <c r="CF244" s="196"/>
      <c r="CG244" s="196"/>
      <c r="CH244" s="196"/>
      <c r="CI244" s="196"/>
      <c r="CJ244" s="196"/>
      <c r="CK244" s="196"/>
      <c r="CL244" s="196"/>
      <c r="FT244" s="27"/>
      <c r="FX244" s="36"/>
    </row>
    <row r="245" spans="1:180" s="92" customFormat="1" ht="13.5" customHeight="1" x14ac:dyDescent="0.3">
      <c r="A245" s="236"/>
      <c r="B245" s="236"/>
      <c r="C245" s="220"/>
      <c r="D245" s="220"/>
      <c r="E245" s="223"/>
      <c r="F245" s="219" t="s">
        <v>250</v>
      </c>
      <c r="G245" s="238"/>
      <c r="H245" s="236"/>
      <c r="I245" s="237"/>
      <c r="J245" s="237"/>
      <c r="K245" s="235"/>
      <c r="L245" s="235"/>
      <c r="M245" s="236"/>
      <c r="N245" s="237"/>
      <c r="O245" s="237"/>
      <c r="P245" s="236"/>
      <c r="Q245" s="236"/>
      <c r="R245" s="236"/>
      <c r="S245" s="236"/>
      <c r="T245" s="234"/>
      <c r="U245" s="236"/>
      <c r="V245" s="38">
        <v>1</v>
      </c>
      <c r="W245" s="183" t="s">
        <v>903</v>
      </c>
      <c r="X245" s="147"/>
      <c r="Y245" s="147" t="s">
        <v>51</v>
      </c>
      <c r="Z245" s="147" t="s">
        <v>57</v>
      </c>
      <c r="AA245" s="147" t="str">
        <f t="shared" si="6"/>
        <v>40%</v>
      </c>
      <c r="AB245" s="133" t="s">
        <v>783</v>
      </c>
      <c r="AC245" s="133" t="s">
        <v>793</v>
      </c>
      <c r="AD245" s="133" t="s">
        <v>796</v>
      </c>
      <c r="AE245" s="133" t="s">
        <v>785</v>
      </c>
      <c r="AF245" s="39">
        <v>0.6</v>
      </c>
      <c r="AG245" s="242"/>
      <c r="AH245" s="242"/>
      <c r="AI245" s="236"/>
      <c r="AJ245" s="85" t="str">
        <f>IFERROR(IF(AND(X244="Impacto",AA245="Impacto"),(AJ244-(+AJ244*AA245)),IF(X245="Impacto",(T244-(+T244*AA245)),IF(X245="Probabilidad",AJ244,""))),"")</f>
        <v/>
      </c>
      <c r="AK245" s="242"/>
      <c r="AL245" s="242"/>
      <c r="AM245" s="236"/>
      <c r="AN245" s="236"/>
      <c r="AO245" s="236"/>
      <c r="AP245" s="86"/>
      <c r="AQ245" s="86"/>
      <c r="AR245" s="45"/>
      <c r="AS245" s="86"/>
      <c r="AT245" s="86"/>
      <c r="AU245" s="86"/>
      <c r="AV245" s="236"/>
      <c r="AW245" s="236"/>
      <c r="AX245" s="204"/>
      <c r="AY245" s="89"/>
      <c r="BA245" s="198"/>
      <c r="BB245" s="198"/>
      <c r="BC245" s="198"/>
      <c r="BD245" s="196"/>
      <c r="BE245" s="196"/>
      <c r="BF245" s="196"/>
      <c r="BG245" s="196"/>
      <c r="BH245" s="196"/>
      <c r="BI245" s="196"/>
      <c r="BJ245" s="196"/>
      <c r="BK245" s="196"/>
      <c r="BL245" s="196"/>
      <c r="BM245" s="196"/>
      <c r="BN245" s="196"/>
      <c r="BO245" s="196"/>
      <c r="BP245" s="196"/>
      <c r="BQ245" s="196"/>
      <c r="BR245" s="196"/>
      <c r="BS245" s="196"/>
      <c r="BT245" s="196"/>
      <c r="BU245" s="196"/>
      <c r="BV245" s="196"/>
      <c r="BW245" s="196"/>
      <c r="BX245" s="196"/>
      <c r="BY245" s="196"/>
      <c r="BZ245" s="196"/>
      <c r="CA245" s="196"/>
      <c r="CB245" s="196"/>
      <c r="CC245" s="196"/>
      <c r="CD245" s="196"/>
      <c r="CE245" s="196"/>
      <c r="CF245" s="196"/>
      <c r="CG245" s="196"/>
      <c r="CH245" s="196"/>
      <c r="CI245" s="196"/>
      <c r="CJ245" s="196"/>
      <c r="CK245" s="196"/>
      <c r="CL245" s="196"/>
      <c r="FT245" s="27"/>
    </row>
    <row r="246" spans="1:180" s="92" customFormat="1" ht="13.5" customHeight="1" x14ac:dyDescent="0.3">
      <c r="A246" s="236"/>
      <c r="B246" s="236"/>
      <c r="C246" s="220"/>
      <c r="D246" s="220"/>
      <c r="E246" s="223"/>
      <c r="F246" s="220"/>
      <c r="G246" s="238"/>
      <c r="H246" s="236"/>
      <c r="I246" s="237"/>
      <c r="J246" s="237"/>
      <c r="K246" s="235"/>
      <c r="L246" s="235"/>
      <c r="M246" s="236"/>
      <c r="N246" s="237"/>
      <c r="O246" s="237"/>
      <c r="P246" s="236"/>
      <c r="Q246" s="236"/>
      <c r="R246" s="236"/>
      <c r="S246" s="236"/>
      <c r="T246" s="234"/>
      <c r="U246" s="236"/>
      <c r="V246" s="38"/>
      <c r="W246" s="47"/>
      <c r="X246" s="157"/>
      <c r="Y246" s="86"/>
      <c r="Z246" s="86"/>
      <c r="AA246" s="86" t="str">
        <f t="shared" si="6"/>
        <v/>
      </c>
      <c r="AB246" s="133"/>
      <c r="AC246" s="133"/>
      <c r="AD246" s="133"/>
      <c r="AE246" s="133"/>
      <c r="AF246" s="39" t="str">
        <f>IFERROR(IF(AND(X245="Probabilidad",X246="Probabilidad"),(AF245-(+AF245*AA246)),IF(X246="Probabilidad",(Q245-(+Q245*AA246)),IF(X246="Impacto",AF245,""))),"")</f>
        <v/>
      </c>
      <c r="AG246" s="242"/>
      <c r="AH246" s="242"/>
      <c r="AI246" s="236"/>
      <c r="AJ246" s="85" t="str">
        <f>IFERROR(IF(AND(X245="Impacto",AA246="Impacto"),(AJ245-(+AJ245*AA246)),IF(X246="Impacto",(T245-(+T245*AA246)),IF(X246="Probabilidad",AJ245,""))),"")</f>
        <v/>
      </c>
      <c r="AK246" s="242"/>
      <c r="AL246" s="242"/>
      <c r="AM246" s="236"/>
      <c r="AN246" s="236"/>
      <c r="AO246" s="236"/>
      <c r="AP246" s="86"/>
      <c r="AQ246" s="86"/>
      <c r="AR246" s="45"/>
      <c r="AS246" s="86"/>
      <c r="AT246" s="86"/>
      <c r="AU246" s="86"/>
      <c r="AV246" s="236"/>
      <c r="AW246" s="236"/>
      <c r="AX246" s="204"/>
      <c r="AY246" s="89"/>
      <c r="BA246" s="198"/>
      <c r="BB246" s="198"/>
      <c r="BC246" s="198"/>
      <c r="BD246" s="196"/>
      <c r="BE246" s="196"/>
      <c r="BF246" s="196"/>
      <c r="BG246" s="196"/>
      <c r="BH246" s="196"/>
      <c r="BI246" s="196"/>
      <c r="BJ246" s="196"/>
      <c r="BK246" s="196"/>
      <c r="BL246" s="196"/>
      <c r="BM246" s="196"/>
      <c r="BN246" s="196"/>
      <c r="BO246" s="196"/>
      <c r="BP246" s="196"/>
      <c r="BQ246" s="196"/>
      <c r="BR246" s="196"/>
      <c r="BS246" s="196"/>
      <c r="BT246" s="196"/>
      <c r="BU246" s="196"/>
      <c r="BV246" s="196"/>
      <c r="BW246" s="196"/>
      <c r="BX246" s="196"/>
      <c r="BY246" s="196"/>
      <c r="BZ246" s="196"/>
      <c r="CA246" s="196"/>
      <c r="CB246" s="196"/>
      <c r="CC246" s="196"/>
      <c r="CD246" s="196"/>
      <c r="CE246" s="196"/>
      <c r="CF246" s="196"/>
      <c r="CG246" s="196"/>
      <c r="CH246" s="196"/>
      <c r="CI246" s="196"/>
      <c r="CJ246" s="196"/>
      <c r="CK246" s="196"/>
      <c r="CL246" s="196"/>
      <c r="FT246" s="27"/>
    </row>
    <row r="247" spans="1:180" s="92" customFormat="1" ht="13.2" customHeight="1" x14ac:dyDescent="0.3">
      <c r="A247" s="236"/>
      <c r="B247" s="236"/>
      <c r="C247" s="220"/>
      <c r="D247" s="220"/>
      <c r="E247" s="223"/>
      <c r="F247" s="220"/>
      <c r="G247" s="238"/>
      <c r="H247" s="236"/>
      <c r="I247" s="237"/>
      <c r="J247" s="237"/>
      <c r="K247" s="235"/>
      <c r="L247" s="235"/>
      <c r="M247" s="236"/>
      <c r="N247" s="237"/>
      <c r="O247" s="237"/>
      <c r="P247" s="236"/>
      <c r="Q247" s="236"/>
      <c r="R247" s="236"/>
      <c r="S247" s="236"/>
      <c r="T247" s="234"/>
      <c r="U247" s="236"/>
      <c r="V247" s="38"/>
      <c r="W247" s="47"/>
      <c r="X247" s="157"/>
      <c r="Y247" s="86"/>
      <c r="Z247" s="86"/>
      <c r="AA247" s="86" t="str">
        <f t="shared" si="6"/>
        <v/>
      </c>
      <c r="AB247" s="133"/>
      <c r="AC247" s="133"/>
      <c r="AD247" s="133"/>
      <c r="AE247" s="133"/>
      <c r="AF247" s="39" t="str">
        <f>IFERROR(IF(AND(X246="Probabilidad",X247="Probabilidad"),(AF246-(+AF246*AA247)),IF(X247="Probabilidad",(Q246-(+Q246*AA247)),IF(X247="Impacto",AF246,""))),"")</f>
        <v/>
      </c>
      <c r="AG247" s="242"/>
      <c r="AH247" s="242"/>
      <c r="AI247" s="236"/>
      <c r="AJ247" s="85" t="str">
        <f>IFERROR(IF(AND(X246="Impacto",AA247="Impacto"),(AJ246-(+AJ246*AA247)),IF(X247="Impacto",(T246-(+T246*AA247)),IF(X247="Probabilidad",AJ246,""))),"")</f>
        <v/>
      </c>
      <c r="AK247" s="242"/>
      <c r="AL247" s="242"/>
      <c r="AM247" s="236"/>
      <c r="AN247" s="236"/>
      <c r="AO247" s="236"/>
      <c r="AP247" s="86"/>
      <c r="AQ247" s="86"/>
      <c r="AR247" s="45"/>
      <c r="AS247" s="86"/>
      <c r="AT247" s="86"/>
      <c r="AU247" s="86"/>
      <c r="AV247" s="236"/>
      <c r="AW247" s="236"/>
      <c r="AX247" s="204"/>
      <c r="AY247" s="89"/>
      <c r="BA247" s="198"/>
      <c r="BB247" s="198"/>
      <c r="BC247" s="198"/>
      <c r="BD247" s="196"/>
      <c r="BE247" s="196"/>
      <c r="BF247" s="196"/>
      <c r="BG247" s="196"/>
      <c r="BH247" s="196"/>
      <c r="BI247" s="196"/>
      <c r="BJ247" s="196"/>
      <c r="BK247" s="196"/>
      <c r="BL247" s="196"/>
      <c r="BM247" s="196"/>
      <c r="BN247" s="196"/>
      <c r="BO247" s="196"/>
      <c r="BP247" s="196"/>
      <c r="BQ247" s="196"/>
      <c r="BR247" s="196"/>
      <c r="BS247" s="196"/>
      <c r="BT247" s="196"/>
      <c r="BU247" s="196"/>
      <c r="BV247" s="196"/>
      <c r="BW247" s="196"/>
      <c r="BX247" s="196"/>
      <c r="BY247" s="196"/>
      <c r="BZ247" s="196"/>
      <c r="CA247" s="196"/>
      <c r="CB247" s="196"/>
      <c r="CC247" s="196"/>
      <c r="CD247" s="196"/>
      <c r="CE247" s="196"/>
      <c r="CF247" s="196"/>
      <c r="CG247" s="196"/>
      <c r="CH247" s="196"/>
      <c r="CI247" s="196"/>
      <c r="CJ247" s="196"/>
      <c r="CK247" s="196"/>
      <c r="CL247" s="196"/>
      <c r="FT247" s="27"/>
    </row>
    <row r="248" spans="1:180" s="92" customFormat="1" ht="13.5" customHeight="1" x14ac:dyDescent="0.3">
      <c r="A248" s="236"/>
      <c r="B248" s="236"/>
      <c r="C248" s="220"/>
      <c r="D248" s="220"/>
      <c r="E248" s="223"/>
      <c r="F248" s="220"/>
      <c r="G248" s="238"/>
      <c r="H248" s="236"/>
      <c r="I248" s="237"/>
      <c r="J248" s="237"/>
      <c r="K248" s="235"/>
      <c r="L248" s="235"/>
      <c r="M248" s="236"/>
      <c r="N248" s="237"/>
      <c r="O248" s="237"/>
      <c r="P248" s="236"/>
      <c r="Q248" s="236"/>
      <c r="R248" s="236"/>
      <c r="S248" s="236"/>
      <c r="T248" s="234"/>
      <c r="U248" s="236"/>
      <c r="V248" s="38"/>
      <c r="W248" s="47"/>
      <c r="X248" s="157"/>
      <c r="Y248" s="86"/>
      <c r="Z248" s="86"/>
      <c r="AA248" s="86" t="str">
        <f t="shared" si="6"/>
        <v/>
      </c>
      <c r="AB248" s="133"/>
      <c r="AC248" s="133"/>
      <c r="AD248" s="133"/>
      <c r="AE248" s="133"/>
      <c r="AF248" s="39" t="str">
        <f>IFERROR(IF(AND(X247="Probabilidad",X248="Probabilidad"),(AF247-(+AF247*AA248)),IF(X248="Probabilidad",(Q247-(+Q247*AA248)),IF(X248="Impacto",AF247,""))),"")</f>
        <v/>
      </c>
      <c r="AG248" s="242"/>
      <c r="AH248" s="242"/>
      <c r="AI248" s="236"/>
      <c r="AJ248" s="85" t="str">
        <f>IFERROR(IF(AND(X247="Impacto",AA248="Impacto"),(AJ247-(+AJ247*AA248)),IF(X248="Impacto",(T247-(+T247*AA248)),IF(X248="Probabilidad",AJ247,""))),"")</f>
        <v/>
      </c>
      <c r="AK248" s="242"/>
      <c r="AL248" s="242"/>
      <c r="AM248" s="236"/>
      <c r="AN248" s="236"/>
      <c r="AO248" s="236"/>
      <c r="AP248" s="86"/>
      <c r="AQ248" s="86"/>
      <c r="AR248" s="45"/>
      <c r="AS248" s="86"/>
      <c r="AT248" s="86"/>
      <c r="AU248" s="86"/>
      <c r="AV248" s="236"/>
      <c r="AW248" s="236"/>
      <c r="AX248" s="204"/>
      <c r="AY248" s="89"/>
      <c r="BA248" s="198"/>
      <c r="BB248" s="198"/>
      <c r="BC248" s="198"/>
      <c r="BD248" s="196"/>
      <c r="BE248" s="196"/>
      <c r="BF248" s="196"/>
      <c r="BG248" s="196"/>
      <c r="BH248" s="196"/>
      <c r="BI248" s="196"/>
      <c r="BJ248" s="196"/>
      <c r="BK248" s="196"/>
      <c r="BL248" s="196"/>
      <c r="BM248" s="196"/>
      <c r="BN248" s="196"/>
      <c r="BO248" s="196"/>
      <c r="BP248" s="196"/>
      <c r="BQ248" s="196"/>
      <c r="BR248" s="196"/>
      <c r="BS248" s="196"/>
      <c r="BT248" s="196"/>
      <c r="BU248" s="196"/>
      <c r="BV248" s="196"/>
      <c r="BW248" s="196"/>
      <c r="BX248" s="196"/>
      <c r="BY248" s="196"/>
      <c r="BZ248" s="196"/>
      <c r="CA248" s="196"/>
      <c r="CB248" s="196"/>
      <c r="CC248" s="196"/>
      <c r="CD248" s="196"/>
      <c r="CE248" s="196"/>
      <c r="CF248" s="196"/>
      <c r="CG248" s="196"/>
      <c r="CH248" s="196"/>
      <c r="CI248" s="196"/>
      <c r="CJ248" s="196"/>
      <c r="CK248" s="196"/>
      <c r="CL248" s="196"/>
      <c r="FT248" s="27"/>
    </row>
    <row r="249" spans="1:180" s="92" customFormat="1" ht="13.5" customHeight="1" x14ac:dyDescent="0.3">
      <c r="A249" s="236"/>
      <c r="B249" s="236"/>
      <c r="C249" s="221"/>
      <c r="D249" s="221"/>
      <c r="E249" s="224"/>
      <c r="F249" s="221"/>
      <c r="G249" s="238"/>
      <c r="H249" s="236"/>
      <c r="I249" s="237"/>
      <c r="J249" s="237"/>
      <c r="K249" s="235"/>
      <c r="L249" s="235"/>
      <c r="M249" s="236"/>
      <c r="N249" s="237"/>
      <c r="O249" s="237"/>
      <c r="P249" s="236"/>
      <c r="Q249" s="236"/>
      <c r="R249" s="236"/>
      <c r="S249" s="236"/>
      <c r="T249" s="234"/>
      <c r="U249" s="236"/>
      <c r="V249" s="38"/>
      <c r="W249" s="47"/>
      <c r="X249" s="157"/>
      <c r="Y249" s="86"/>
      <c r="Z249" s="86"/>
      <c r="AA249" s="86" t="str">
        <f t="shared" si="6"/>
        <v/>
      </c>
      <c r="AB249" s="133"/>
      <c r="AC249" s="133"/>
      <c r="AD249" s="133"/>
      <c r="AE249" s="133"/>
      <c r="AF249" s="39" t="str">
        <f>IFERROR(IF(AND(X248="Probabilidad",X249="Probabilidad"),(AF248-(+AF248*AA249)),IF(X249="Probabilidad",(Q248-(+Q248*AA249)),IF(X249="Impacto",AF248,""))),"")</f>
        <v/>
      </c>
      <c r="AG249" s="242"/>
      <c r="AH249" s="242"/>
      <c r="AI249" s="236"/>
      <c r="AJ249" s="85" t="str">
        <f>IFERROR(IF(AND(X248="Impacto",AA249="Impacto"),(AJ248-(+AJ248*AA249)),IF(X249="Impacto",(T248-(+T248*AA249)),IF(X249="Probabilidad",AJ248,""))),"")</f>
        <v/>
      </c>
      <c r="AK249" s="242"/>
      <c r="AL249" s="242"/>
      <c r="AM249" s="236"/>
      <c r="AN249" s="236"/>
      <c r="AO249" s="236"/>
      <c r="AP249" s="86"/>
      <c r="AQ249" s="86"/>
      <c r="AR249" s="45"/>
      <c r="AS249" s="86"/>
      <c r="AT249" s="86"/>
      <c r="AU249" s="86"/>
      <c r="AV249" s="236"/>
      <c r="AW249" s="236"/>
      <c r="AX249" s="205"/>
      <c r="AY249" s="90"/>
      <c r="BA249" s="198"/>
      <c r="BB249" s="198"/>
      <c r="BC249" s="198"/>
      <c r="BD249" s="196"/>
      <c r="BE249" s="196"/>
      <c r="BF249" s="196"/>
      <c r="BG249" s="196"/>
      <c r="BH249" s="196"/>
      <c r="BI249" s="196"/>
      <c r="BJ249" s="196"/>
      <c r="BK249" s="196"/>
      <c r="BL249" s="196"/>
      <c r="BM249" s="196"/>
      <c r="BN249" s="196"/>
      <c r="BO249" s="196"/>
      <c r="BP249" s="196"/>
      <c r="BQ249" s="196"/>
      <c r="BR249" s="196"/>
      <c r="BS249" s="196"/>
      <c r="BT249" s="196"/>
      <c r="BU249" s="196"/>
      <c r="BV249" s="196"/>
      <c r="BW249" s="196"/>
      <c r="BX249" s="196"/>
      <c r="BY249" s="196"/>
      <c r="BZ249" s="196"/>
      <c r="CA249" s="196"/>
      <c r="CB249" s="196"/>
      <c r="CC249" s="196"/>
      <c r="CD249" s="196"/>
      <c r="CE249" s="196"/>
      <c r="CF249" s="196"/>
      <c r="CG249" s="196"/>
      <c r="CH249" s="196"/>
      <c r="CI249" s="196"/>
      <c r="CJ249" s="196"/>
      <c r="CK249" s="196"/>
      <c r="CL249" s="196"/>
      <c r="FT249" s="27"/>
      <c r="FX249" s="37"/>
    </row>
    <row r="250" spans="1:180" s="92" customFormat="1" ht="13.5" customHeight="1" x14ac:dyDescent="0.25">
      <c r="A250" s="236">
        <v>40</v>
      </c>
      <c r="B250" s="236" t="s">
        <v>336</v>
      </c>
      <c r="C250" s="219" t="s">
        <v>841</v>
      </c>
      <c r="D250" s="219" t="s">
        <v>814</v>
      </c>
      <c r="E250" s="222" t="str">
        <f>IFERROR(VLOOKUP(C250,Tabla4[#All],2,0),"")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250" s="219" t="s">
        <v>29</v>
      </c>
      <c r="G250" s="238" t="s">
        <v>32</v>
      </c>
      <c r="H250" s="236" t="s">
        <v>72</v>
      </c>
      <c r="I250" s="237" t="s">
        <v>337</v>
      </c>
      <c r="J250" s="237" t="s">
        <v>338</v>
      </c>
      <c r="K250" s="236" t="s">
        <v>339</v>
      </c>
      <c r="L250" s="237" t="s">
        <v>340</v>
      </c>
      <c r="M250" s="236" t="s">
        <v>32</v>
      </c>
      <c r="N250" s="236" t="s">
        <v>106</v>
      </c>
      <c r="O250" s="236">
        <v>100</v>
      </c>
      <c r="P250" s="236" t="str">
        <f>IF(AND(O250&lt;=2),"Muy Baja",IF(AND(O250&gt;=3,O250&lt;=23),"Baja",IF(AND(O250&gt;=24,O250&lt;=499),"Media",IF(AND(O250&gt;=500,O250&lt;=4999),"Alta",IF(AND(O250&gt;=5000),"Muy Alta",FALSE)))))</f>
        <v>Media</v>
      </c>
      <c r="Q250" s="236" t="str">
        <f>IF(AND(O250&lt;=2),"20%",IF(AND(O250&gt;=3,O250&lt;=23),"40%",IF(AND(O250&gt;=24,O250&lt;=499),"60%",IF(AND(O250&gt;=500,O250&lt;=4999),"80%",IF(AND(O250&gt;=5000),"100%",FALSE)))))</f>
        <v>60%</v>
      </c>
      <c r="R250" s="236" t="s">
        <v>44</v>
      </c>
      <c r="S250" s="236" t="str">
        <f>IF(AND(R250=$GB$4),"Leve",IF(AND(R250=$GB$5),"Menor",IF(AND(R250=$GB$6),"Moderado",IF(AND(R250=$GB$7),"mayor",IF(AND(R250=$GB$8),"Catastrófico",IF(AND(R250=$GB$10),"Leve",IF(AND(R250=$GB$11),"Menor",IF(AND(R250=$GB$12),"Moderado",IF(AND(R250=$GB$13),"Mayor",IF(AND(R250=$GB$14),"Catastrófico",FALSE))))))))))</f>
        <v>Catastrófico</v>
      </c>
      <c r="T250" s="234" t="str">
        <f>IF(AND(S250="Leve"),"20%",IF(AND(S250="Menor"),"40%",IF(AND(S250="Moderado"),"60%",IF(AND(S250="Mayor"),"80%",IF(AND(S250="Catastrófico"),"100%","")))))</f>
        <v>100%</v>
      </c>
      <c r="U250" s="236" t="str">
        <f>IF(AND(Q250&lt;="40%",T250="20%"),"Bajo",IF(AND(Q250="60%",T250="20%"),"Moderado",IF(AND(Q250="80%",T250="20%"),"Moderado",IF(AND(Q250="100%",T250="20%"),"Alto",IF(AND(Q250="20%",T250="40%"),"Bajo",IF(AND(Q250="40%",T250="40%"),"Moderado",IF(AND(Q250="60%",T250="40%"),"Moderado",IF(AND(Q250="80%",T250="40%"),"Moderado",IF(AND(Q250="100%",T250="40%"),"Alto",IF(AND(Q250="20%",T250="60%"),"Moderado",IF(AND(Q250="40%",T250="60%"),"Moderado",IF(AND(Q250="60%",T250="60%"),"Moderado",IF(AND(Q250="80%",T250="60%"),"Alto",IF(AND(Q250="100%",T250="60%"),"Alto",IF(AND(Q250="20%",T250="80%"),"Alto",IF(AND(Q250="40%",T250="80%"),"Alto",IF(AND(Q250="60%",T250="80%"),"Alto",IF(AND(Q250="80%",T250="80%"),"Alto",IF(AND(Q250="100%",T250="80%"),"Alto",IF(AND(Q250="20%",T250="100%"),"Extremo",IF(AND(Q250="40%",T250="100%"),"Extremo",IF(AND(Q250="60%",T250="100%"),"Extremo",IF(AND(Q250="80%",T250="100%"),"Moderado",IF(AND(Q250="100%",T250="100%"),"Extremo",""""))))))))))))))))))))))))</f>
        <v>Extremo</v>
      </c>
      <c r="V250" s="38">
        <v>1</v>
      </c>
      <c r="W250" s="95" t="s">
        <v>341</v>
      </c>
      <c r="X250" s="157" t="s">
        <v>54</v>
      </c>
      <c r="Y250" s="86" t="s">
        <v>51</v>
      </c>
      <c r="Z250" s="86" t="s">
        <v>57</v>
      </c>
      <c r="AA250" s="86" t="str">
        <f t="shared" si="6"/>
        <v>40%</v>
      </c>
      <c r="AB250" s="133" t="s">
        <v>786</v>
      </c>
      <c r="AC250" s="133" t="s">
        <v>791</v>
      </c>
      <c r="AD250" s="133" t="s">
        <v>787</v>
      </c>
      <c r="AE250" s="133" t="s">
        <v>785</v>
      </c>
      <c r="AF250" s="39">
        <f>IFERROR(IF(X250="Probabilidad",(Q250-(+Q250*AA250)),IF(X250="Impacto",Q250,"")),"")</f>
        <v>0.36</v>
      </c>
      <c r="AG250" s="242">
        <f>LOOKUP(2,1/(AF250:AF255&lt;&gt;""),AF250:AF255)</f>
        <v>0.252</v>
      </c>
      <c r="AH250" s="85"/>
      <c r="AI250" s="236" t="str">
        <f>IF(AND(AG250&lt;=20%),"Muy Baja",IF(AND(AG250&gt;=21%,AG250&lt;=40%),"Baja",IF(AND(AG250&gt;=41%,AG250&lt;=60%),"Media",IF(AND(AG250&gt;=61%,AG250&lt;=80%),"Alta",IF(AND(AG250&gt;=81%,AG250&gt;=100%),"Muy Alta",FALSE)))))</f>
        <v>Baja</v>
      </c>
      <c r="AJ250" s="85" t="str">
        <f>IFERROR(IF(X250="Impacto",(T250-(+T250*AA250)),IF(X250="Probabilidad",T250,"")),"")</f>
        <v>100%</v>
      </c>
      <c r="AK250" s="242" t="str">
        <f>LOOKUP(2,1/(AJ250:AJ255&lt;&gt;""),AJ250:AJ255)</f>
        <v>100%</v>
      </c>
      <c r="AL250" s="85"/>
      <c r="AM250" s="236" t="str">
        <f>IF(AND(AK250&lt;=20%),"Leve",IF(AND(AK250&gt;=21%,AK250&lt;=40%),"Menor",IF(AND(AK250&gt;=41%,AK250&lt;=60%),"Moderado",IF(AND(AK250&gt;=61%,AK250&lt;=80%),"Mayor",IF(AND(AK250&gt;=81%,AK250&gt;=100%),"Catastrófico",FALSE)))))</f>
        <v>Catastrófico</v>
      </c>
      <c r="AN250" s="236" t="str">
        <f>IF(OR(AND(AI250="Media",AM250="Leve"),AND(AI250="Alta",AM250="Leve"),AND(AI250="Alta",AM250="Menor"),AND(AI250="Media",AM250="Menor"),AND(AI250="Baja",AM250="Menor"),AND(AI250="Media",AM250="Moderado"),AND(AI250="Baja",AM250="Moderado"),AND(AI250="Muy Baja",AM250="Moderado")),"Moderado",IF(OR(AND(AI250="Baja",AM250="Leve"),AND(AI250="Muy Baja",AM250="Leve"),AND(AI250="Muy Baja",AM250="Menor")),"Bajo",IF(OR(AND(AI250="Muy Alta",AM250="Leve"),AND(AI250="Muy Alta",AM250="Menor"),AND(AI250="Muy Alta",AM250="Moderado"),AND(AI250="Alta",AM250="Moderado"),AND(AI250="Muy Alta",AM250="Mayor"),AND(AI250="Alta",AM250="Mayor"),AND(AI250="Media",AM250="Mayor"),AND(AI250="Baja",AM250="Mayor"),AND(AI250="Muy Baja",AM250="Mayor")),"Alto",IF(OR(AND(AI250="Alta",AM250="Catastrófico"),AND(AI250="Muy Alta",AM250="Catastrófico"),AND(AI250="Media",AM250="Catastrófico"),AND(AI250="Baja",AM250="Catastrófico"),AND(AI250="Muy Baja",AM250="Catastrófico")),"Extremo",IF(AM250="Catastrófico","Extremo")))))</f>
        <v>Extremo</v>
      </c>
      <c r="AO250" s="236" t="s">
        <v>67</v>
      </c>
      <c r="AP250" s="87"/>
      <c r="AQ250" s="86"/>
      <c r="AR250" s="51"/>
      <c r="AS250" s="51"/>
      <c r="AT250" s="49"/>
      <c r="AU250" s="86"/>
      <c r="AV250" s="237" t="s">
        <v>342</v>
      </c>
      <c r="AW250" s="237" t="s">
        <v>159</v>
      </c>
      <c r="AX250" s="203" t="s">
        <v>669</v>
      </c>
      <c r="AY250" s="88"/>
      <c r="BA250" s="198"/>
      <c r="BB250" s="198"/>
      <c r="BC250" s="198"/>
      <c r="BD250" s="196"/>
      <c r="BE250" s="196"/>
      <c r="BF250" s="196"/>
      <c r="BG250" s="196"/>
      <c r="BH250" s="196"/>
      <c r="BI250" s="196"/>
      <c r="BJ250" s="196"/>
      <c r="BK250" s="196"/>
      <c r="BL250" s="196"/>
      <c r="BM250" s="196"/>
      <c r="BN250" s="196"/>
      <c r="BO250" s="196"/>
      <c r="BP250" s="196"/>
      <c r="BQ250" s="196"/>
      <c r="BR250" s="196"/>
      <c r="BS250" s="196"/>
      <c r="BT250" s="196"/>
      <c r="BU250" s="196"/>
      <c r="BV250" s="196"/>
      <c r="BW250" s="196"/>
      <c r="BX250" s="196"/>
      <c r="BY250" s="196"/>
      <c r="BZ250" s="196"/>
      <c r="CA250" s="196"/>
      <c r="CB250" s="196"/>
      <c r="CC250" s="196"/>
      <c r="CD250" s="196"/>
      <c r="CE250" s="196"/>
      <c r="CF250" s="196"/>
      <c r="CG250" s="196"/>
      <c r="CH250" s="196"/>
      <c r="CI250" s="196"/>
      <c r="CJ250" s="196"/>
      <c r="CK250" s="196"/>
      <c r="CL250" s="196"/>
      <c r="FT250" s="27"/>
      <c r="FW250" s="92" t="s">
        <v>162</v>
      </c>
      <c r="FX250" s="36" t="s">
        <v>45</v>
      </c>
    </row>
    <row r="251" spans="1:180" s="92" customFormat="1" ht="13.5" customHeight="1" x14ac:dyDescent="0.25">
      <c r="A251" s="236"/>
      <c r="B251" s="236"/>
      <c r="C251" s="220"/>
      <c r="D251" s="220"/>
      <c r="E251" s="223"/>
      <c r="F251" s="220"/>
      <c r="G251" s="238"/>
      <c r="H251" s="236"/>
      <c r="I251" s="237"/>
      <c r="J251" s="237"/>
      <c r="K251" s="236"/>
      <c r="L251" s="237"/>
      <c r="M251" s="236"/>
      <c r="N251" s="236"/>
      <c r="O251" s="236"/>
      <c r="P251" s="236"/>
      <c r="Q251" s="236"/>
      <c r="R251" s="236"/>
      <c r="S251" s="236"/>
      <c r="T251" s="234"/>
      <c r="U251" s="236"/>
      <c r="V251" s="38">
        <v>2</v>
      </c>
      <c r="W251" s="95" t="s">
        <v>755</v>
      </c>
      <c r="X251" s="157" t="s">
        <v>54</v>
      </c>
      <c r="Y251" s="86" t="s">
        <v>52</v>
      </c>
      <c r="Z251" s="86" t="s">
        <v>57</v>
      </c>
      <c r="AA251" s="86" t="str">
        <f t="shared" si="6"/>
        <v>30%</v>
      </c>
      <c r="AB251" s="133" t="s">
        <v>786</v>
      </c>
      <c r="AC251" s="133" t="s">
        <v>792</v>
      </c>
      <c r="AD251" s="133" t="s">
        <v>787</v>
      </c>
      <c r="AE251" s="133" t="s">
        <v>785</v>
      </c>
      <c r="AF251" s="39">
        <f>IFERROR(IF(AND(X250="Probabilidad",X251="Probabilidad"),(AF250-(+AF250*AA251)),IF(X251="Probabilidad",(Q250-(+Q250*AA251)),IF(X251="Impacto",AF250,""))),"")</f>
        <v>0.252</v>
      </c>
      <c r="AG251" s="242"/>
      <c r="AH251" s="85"/>
      <c r="AI251" s="236"/>
      <c r="AJ251" s="85" t="str">
        <f>IFERROR(IF(AND(X250="Impacto",AA251="Impacto"),(AJ250-(+AJ250*AA251)),IF(X251="Impacto",(T250-(+T250*AA251)),IF(X251="Probabilidad",AJ250,""))),"")</f>
        <v>100%</v>
      </c>
      <c r="AK251" s="242"/>
      <c r="AL251" s="85"/>
      <c r="AM251" s="236"/>
      <c r="AN251" s="236"/>
      <c r="AO251" s="236"/>
      <c r="AP251" s="87"/>
      <c r="AQ251" s="87"/>
      <c r="AR251" s="51"/>
      <c r="AS251" s="51"/>
      <c r="AT251" s="49"/>
      <c r="AU251" s="87"/>
      <c r="AV251" s="237"/>
      <c r="AW251" s="237"/>
      <c r="AX251" s="204"/>
      <c r="AY251" s="89"/>
      <c r="BA251" s="198"/>
      <c r="BB251" s="198"/>
      <c r="BC251" s="198"/>
      <c r="BD251" s="196"/>
      <c r="BE251" s="196"/>
      <c r="BF251" s="196"/>
      <c r="BG251" s="196"/>
      <c r="BH251" s="196"/>
      <c r="BI251" s="196"/>
      <c r="BJ251" s="196"/>
      <c r="BK251" s="196"/>
      <c r="BL251" s="196"/>
      <c r="BM251" s="196"/>
      <c r="BN251" s="196"/>
      <c r="BO251" s="196"/>
      <c r="BP251" s="196"/>
      <c r="BQ251" s="196"/>
      <c r="BR251" s="196"/>
      <c r="BS251" s="196"/>
      <c r="BT251" s="196"/>
      <c r="BU251" s="196"/>
      <c r="BV251" s="196"/>
      <c r="BW251" s="196"/>
      <c r="BX251" s="196"/>
      <c r="BY251" s="196"/>
      <c r="BZ251" s="196"/>
      <c r="CA251" s="196"/>
      <c r="CB251" s="196"/>
      <c r="CC251" s="196"/>
      <c r="CD251" s="196"/>
      <c r="CE251" s="196"/>
      <c r="CF251" s="196"/>
      <c r="CG251" s="196"/>
      <c r="CH251" s="196"/>
      <c r="CI251" s="196"/>
      <c r="CJ251" s="196"/>
      <c r="CK251" s="196"/>
      <c r="CL251" s="196"/>
      <c r="FT251" s="27"/>
      <c r="FW251" s="92" t="s">
        <v>37</v>
      </c>
      <c r="FX251" s="26" t="s">
        <v>46</v>
      </c>
    </row>
    <row r="252" spans="1:180" s="92" customFormat="1" ht="13.5" customHeight="1" x14ac:dyDescent="0.25">
      <c r="A252" s="236"/>
      <c r="B252" s="236"/>
      <c r="C252" s="220"/>
      <c r="D252" s="220"/>
      <c r="E252" s="223"/>
      <c r="F252" s="220"/>
      <c r="G252" s="238"/>
      <c r="H252" s="236"/>
      <c r="I252" s="237"/>
      <c r="J252" s="237"/>
      <c r="K252" s="236"/>
      <c r="L252" s="237"/>
      <c r="M252" s="236"/>
      <c r="N252" s="236"/>
      <c r="O252" s="236"/>
      <c r="P252" s="236"/>
      <c r="Q252" s="236"/>
      <c r="R252" s="236"/>
      <c r="S252" s="236"/>
      <c r="T252" s="234"/>
      <c r="U252" s="236"/>
      <c r="V252" s="38"/>
      <c r="W252" s="86"/>
      <c r="X252" s="157"/>
      <c r="Y252" s="86"/>
      <c r="Z252" s="86"/>
      <c r="AA252" s="86" t="str">
        <f t="shared" si="6"/>
        <v/>
      </c>
      <c r="AB252" s="133"/>
      <c r="AC252" s="133"/>
      <c r="AD252" s="133"/>
      <c r="AE252" s="133"/>
      <c r="AF252" s="39" t="str">
        <f>IFERROR(IF(AND(X251="Probabilidad",X252="Probabilidad"),(AF251-(+AF251*AA252)),IF(X252="Probabilidad",(Q251-(+Q251*AA252)),IF(X252="Impacto",AF251,""))),"")</f>
        <v/>
      </c>
      <c r="AG252" s="242"/>
      <c r="AH252" s="85"/>
      <c r="AI252" s="236"/>
      <c r="AJ252" s="85" t="str">
        <f>IFERROR(IF(AND(X251="Impacto",AA252="Impacto"),(AJ251-(+AJ251*AA252)),IF(X252="Impacto",(T251-(+T251*AA252)),IF(X252="Probabilidad",AJ251,""))),"")</f>
        <v/>
      </c>
      <c r="AK252" s="242"/>
      <c r="AL252" s="85"/>
      <c r="AM252" s="236"/>
      <c r="AN252" s="236"/>
      <c r="AO252" s="236"/>
      <c r="AP252" s="87"/>
      <c r="AQ252" s="87"/>
      <c r="AR252" s="51"/>
      <c r="AS252" s="51"/>
      <c r="AT252" s="87"/>
      <c r="AU252" s="87"/>
      <c r="AV252" s="237"/>
      <c r="AW252" s="237"/>
      <c r="AX252" s="204"/>
      <c r="AY252" s="89"/>
      <c r="BA252" s="198"/>
      <c r="BB252" s="198"/>
      <c r="BC252" s="198"/>
      <c r="BD252" s="196"/>
      <c r="BE252" s="196"/>
      <c r="BF252" s="196"/>
      <c r="BG252" s="196"/>
      <c r="BH252" s="196"/>
      <c r="BI252" s="196"/>
      <c r="BJ252" s="196"/>
      <c r="BK252" s="196"/>
      <c r="BL252" s="196"/>
      <c r="BM252" s="196"/>
      <c r="BN252" s="196"/>
      <c r="BO252" s="196"/>
      <c r="BP252" s="196"/>
      <c r="BQ252" s="196"/>
      <c r="BR252" s="196"/>
      <c r="BS252" s="196"/>
      <c r="BT252" s="196"/>
      <c r="BU252" s="196"/>
      <c r="BV252" s="196"/>
      <c r="BW252" s="196"/>
      <c r="BX252" s="196"/>
      <c r="BY252" s="196"/>
      <c r="BZ252" s="196"/>
      <c r="CA252" s="196"/>
      <c r="CB252" s="196"/>
      <c r="CC252" s="196"/>
      <c r="CD252" s="196"/>
      <c r="CE252" s="196"/>
      <c r="CF252" s="196"/>
      <c r="CG252" s="196"/>
      <c r="CH252" s="196"/>
      <c r="CI252" s="196"/>
      <c r="CJ252" s="196"/>
      <c r="CK252" s="196"/>
      <c r="CL252" s="196"/>
      <c r="FT252" s="27"/>
      <c r="FX252" s="26" t="s">
        <v>47</v>
      </c>
    </row>
    <row r="253" spans="1:180" s="92" customFormat="1" ht="13.5" customHeight="1" x14ac:dyDescent="0.25">
      <c r="A253" s="236"/>
      <c r="B253" s="236"/>
      <c r="C253" s="220"/>
      <c r="D253" s="220"/>
      <c r="E253" s="223"/>
      <c r="F253" s="220"/>
      <c r="G253" s="238"/>
      <c r="H253" s="236"/>
      <c r="I253" s="237"/>
      <c r="J253" s="237"/>
      <c r="K253" s="236"/>
      <c r="L253" s="237"/>
      <c r="M253" s="236"/>
      <c r="N253" s="236"/>
      <c r="O253" s="236"/>
      <c r="P253" s="236"/>
      <c r="Q253" s="236"/>
      <c r="R253" s="236"/>
      <c r="S253" s="236"/>
      <c r="T253" s="234"/>
      <c r="U253" s="236"/>
      <c r="V253" s="38"/>
      <c r="W253" s="86"/>
      <c r="X253" s="157"/>
      <c r="Y253" s="86"/>
      <c r="Z253" s="86"/>
      <c r="AA253" s="86" t="str">
        <f t="shared" si="6"/>
        <v/>
      </c>
      <c r="AB253" s="133"/>
      <c r="AC253" s="133"/>
      <c r="AD253" s="133"/>
      <c r="AE253" s="133"/>
      <c r="AF253" s="39" t="str">
        <f>IFERROR(IF(AND(X252="Probabilidad",X253="Probabilidad"),(AF252-(+AF252*AA253)),IF(X253="Probabilidad",(Q252-(+Q252*AA253)),IF(X253="Impacto",AF252,""))),"")</f>
        <v/>
      </c>
      <c r="AG253" s="242"/>
      <c r="AH253" s="85"/>
      <c r="AI253" s="236"/>
      <c r="AJ253" s="85" t="str">
        <f>IFERROR(IF(AND(X252="Impacto",AA253="Impacto"),(AJ252-(+AJ252*AA253)),IF(X253="Impacto",(T252-(+T252*AA253)),IF(X253="Probabilidad",AJ252,""))),"")</f>
        <v/>
      </c>
      <c r="AK253" s="242"/>
      <c r="AL253" s="85"/>
      <c r="AM253" s="236"/>
      <c r="AN253" s="236"/>
      <c r="AO253" s="236"/>
      <c r="AP253" s="87"/>
      <c r="AQ253" s="87"/>
      <c r="AR253" s="51"/>
      <c r="AS253" s="51"/>
      <c r="AT253" s="87"/>
      <c r="AU253" s="87"/>
      <c r="AV253" s="237"/>
      <c r="AW253" s="237"/>
      <c r="AX253" s="204"/>
      <c r="AY253" s="89"/>
      <c r="BA253" s="198"/>
      <c r="BB253" s="198"/>
      <c r="BC253" s="198"/>
      <c r="BD253" s="196"/>
      <c r="BE253" s="196"/>
      <c r="BF253" s="196"/>
      <c r="BG253" s="196"/>
      <c r="BH253" s="196"/>
      <c r="BI253" s="196"/>
      <c r="BJ253" s="196"/>
      <c r="BK253" s="196"/>
      <c r="BL253" s="196"/>
      <c r="BM253" s="196"/>
      <c r="BN253" s="196"/>
      <c r="BO253" s="196"/>
      <c r="BP253" s="196"/>
      <c r="BQ253" s="196"/>
      <c r="BR253" s="196"/>
      <c r="BS253" s="196"/>
      <c r="BT253" s="196"/>
      <c r="BU253" s="196"/>
      <c r="BV253" s="196"/>
      <c r="BW253" s="196"/>
      <c r="BX253" s="196"/>
      <c r="BY253" s="196"/>
      <c r="BZ253" s="196"/>
      <c r="CA253" s="196"/>
      <c r="CB253" s="196"/>
      <c r="CC253" s="196"/>
      <c r="CD253" s="196"/>
      <c r="CE253" s="196"/>
      <c r="CF253" s="196"/>
      <c r="CG253" s="196"/>
      <c r="CH253" s="196"/>
      <c r="CI253" s="196"/>
      <c r="CJ253" s="196"/>
      <c r="CK253" s="196"/>
      <c r="CL253" s="196"/>
      <c r="FT253" s="27"/>
      <c r="FX253" s="26" t="s">
        <v>48</v>
      </c>
    </row>
    <row r="254" spans="1:180" s="92" customFormat="1" ht="13.5" customHeight="1" x14ac:dyDescent="0.25">
      <c r="A254" s="236"/>
      <c r="B254" s="236"/>
      <c r="C254" s="220"/>
      <c r="D254" s="220"/>
      <c r="E254" s="223"/>
      <c r="F254" s="220"/>
      <c r="G254" s="238"/>
      <c r="H254" s="236"/>
      <c r="I254" s="237"/>
      <c r="J254" s="237"/>
      <c r="K254" s="236"/>
      <c r="L254" s="237"/>
      <c r="M254" s="236"/>
      <c r="N254" s="236"/>
      <c r="O254" s="236"/>
      <c r="P254" s="236"/>
      <c r="Q254" s="236"/>
      <c r="R254" s="236"/>
      <c r="S254" s="236"/>
      <c r="T254" s="234"/>
      <c r="U254" s="236"/>
      <c r="V254" s="38"/>
      <c r="W254" s="86"/>
      <c r="X254" s="157"/>
      <c r="Y254" s="86"/>
      <c r="Z254" s="86"/>
      <c r="AA254" s="86" t="str">
        <f t="shared" si="6"/>
        <v/>
      </c>
      <c r="AB254" s="133"/>
      <c r="AC254" s="133"/>
      <c r="AD254" s="133"/>
      <c r="AE254" s="133"/>
      <c r="AF254" s="39" t="str">
        <f>IFERROR(IF(AND(X253="Probabilidad",X254="Probabilidad"),(AF253-(+AF253*AA254)),IF(X254="Probabilidad",(Q253-(+Q253*AA254)),IF(X254="Impacto",AF253,""))),"")</f>
        <v/>
      </c>
      <c r="AG254" s="242"/>
      <c r="AH254" s="85"/>
      <c r="AI254" s="236"/>
      <c r="AJ254" s="85" t="str">
        <f>IFERROR(IF(AND(X253="Impacto",AA254="Impacto"),(AJ253-(+AJ253*AA254)),IF(X254="Impacto",(T253-(+T253*AA254)),IF(X254="Probabilidad",AJ253,""))),"")</f>
        <v/>
      </c>
      <c r="AK254" s="242"/>
      <c r="AL254" s="85"/>
      <c r="AM254" s="236"/>
      <c r="AN254" s="236"/>
      <c r="AO254" s="236"/>
      <c r="AP254" s="87"/>
      <c r="AQ254" s="87"/>
      <c r="AR254" s="51"/>
      <c r="AS254" s="51"/>
      <c r="AT254" s="87"/>
      <c r="AU254" s="87"/>
      <c r="AV254" s="237"/>
      <c r="AW254" s="237"/>
      <c r="AX254" s="204"/>
      <c r="AY254" s="89"/>
      <c r="BA254" s="198"/>
      <c r="BB254" s="198"/>
      <c r="BC254" s="198"/>
      <c r="BD254" s="196"/>
      <c r="BE254" s="196"/>
      <c r="BF254" s="196"/>
      <c r="BG254" s="196"/>
      <c r="BH254" s="196"/>
      <c r="BI254" s="196"/>
      <c r="BJ254" s="196"/>
      <c r="BK254" s="196"/>
      <c r="BL254" s="196"/>
      <c r="BM254" s="196"/>
      <c r="BN254" s="196"/>
      <c r="BO254" s="196"/>
      <c r="BP254" s="196"/>
      <c r="BQ254" s="196"/>
      <c r="BR254" s="196"/>
      <c r="BS254" s="196"/>
      <c r="BT254" s="196"/>
      <c r="BU254" s="196"/>
      <c r="BV254" s="196"/>
      <c r="BW254" s="196"/>
      <c r="BX254" s="196"/>
      <c r="BY254" s="196"/>
      <c r="BZ254" s="196"/>
      <c r="CA254" s="196"/>
      <c r="CB254" s="196"/>
      <c r="CC254" s="196"/>
      <c r="CD254" s="196"/>
      <c r="CE254" s="196"/>
      <c r="CF254" s="196"/>
      <c r="CG254" s="196"/>
      <c r="CH254" s="196"/>
      <c r="CI254" s="196"/>
      <c r="CJ254" s="196"/>
      <c r="CK254" s="196"/>
      <c r="CL254" s="196"/>
      <c r="FT254" s="27"/>
      <c r="FX254" s="26" t="s">
        <v>49</v>
      </c>
    </row>
    <row r="255" spans="1:180" s="92" customFormat="1" ht="13.5" customHeight="1" x14ac:dyDescent="0.25">
      <c r="A255" s="236"/>
      <c r="B255" s="236"/>
      <c r="C255" s="221"/>
      <c r="D255" s="221"/>
      <c r="E255" s="224"/>
      <c r="F255" s="221"/>
      <c r="G255" s="238"/>
      <c r="H255" s="236"/>
      <c r="I255" s="237"/>
      <c r="J255" s="237"/>
      <c r="K255" s="236"/>
      <c r="L255" s="237"/>
      <c r="M255" s="236"/>
      <c r="N255" s="236"/>
      <c r="O255" s="236"/>
      <c r="P255" s="236"/>
      <c r="Q255" s="236"/>
      <c r="R255" s="236"/>
      <c r="S255" s="236"/>
      <c r="T255" s="234"/>
      <c r="U255" s="236"/>
      <c r="V255" s="38"/>
      <c r="W255" s="86"/>
      <c r="X255" s="157"/>
      <c r="Y255" s="86"/>
      <c r="Z255" s="86"/>
      <c r="AA255" s="86" t="str">
        <f t="shared" si="6"/>
        <v/>
      </c>
      <c r="AB255" s="133"/>
      <c r="AC255" s="133"/>
      <c r="AD255" s="133"/>
      <c r="AE255" s="133"/>
      <c r="AF255" s="39" t="str">
        <f>IFERROR(IF(AND(X254="Probabilidad",X255="Probabilidad"),(AF254-(+AF254*AA255)),IF(X255="Probabilidad",(Q254-(+Q254*AA255)),IF(X255="Impacto",AF254,""))),"")</f>
        <v/>
      </c>
      <c r="AG255" s="242"/>
      <c r="AH255" s="85"/>
      <c r="AI255" s="236"/>
      <c r="AJ255" s="85" t="str">
        <f>IFERROR(IF(AND(X254="Impacto",AA255="Impacto"),(AJ254-(+AJ254*AA255)),IF(X255="Impacto",(T254-(+T254*AA255)),IF(X255="Probabilidad",AJ254,""))),"")</f>
        <v/>
      </c>
      <c r="AK255" s="242"/>
      <c r="AL255" s="85"/>
      <c r="AM255" s="236"/>
      <c r="AN255" s="236"/>
      <c r="AO255" s="236"/>
      <c r="AP255" s="87"/>
      <c r="AQ255" s="87"/>
      <c r="AR255" s="51"/>
      <c r="AS255" s="51"/>
      <c r="AT255" s="87"/>
      <c r="AU255" s="87"/>
      <c r="AV255" s="237"/>
      <c r="AW255" s="237"/>
      <c r="AX255" s="205"/>
      <c r="AY255" s="90"/>
      <c r="BA255" s="198"/>
      <c r="BB255" s="198"/>
      <c r="BC255" s="198"/>
      <c r="BD255" s="196"/>
      <c r="BE255" s="196"/>
      <c r="BF255" s="196"/>
      <c r="BG255" s="196"/>
      <c r="BH255" s="196"/>
      <c r="BI255" s="196"/>
      <c r="BJ255" s="196"/>
      <c r="BK255" s="196"/>
      <c r="BL255" s="196"/>
      <c r="BM255" s="196"/>
      <c r="BN255" s="196"/>
      <c r="BO255" s="196"/>
      <c r="BP255" s="196"/>
      <c r="BQ255" s="196"/>
      <c r="BR255" s="196"/>
      <c r="BS255" s="196"/>
      <c r="BT255" s="196"/>
      <c r="BU255" s="196"/>
      <c r="BV255" s="196"/>
      <c r="BW255" s="196"/>
      <c r="BX255" s="196"/>
      <c r="BY255" s="196"/>
      <c r="BZ255" s="196"/>
      <c r="CA255" s="196"/>
      <c r="CB255" s="196"/>
      <c r="CC255" s="196"/>
      <c r="CD255" s="196"/>
      <c r="CE255" s="196"/>
      <c r="CF255" s="196"/>
      <c r="CG255" s="196"/>
      <c r="CH255" s="196"/>
      <c r="CI255" s="196"/>
      <c r="CJ255" s="196"/>
      <c r="CK255" s="196"/>
      <c r="CL255" s="196"/>
      <c r="FT255" s="27"/>
      <c r="FX255" s="26" t="s">
        <v>50</v>
      </c>
    </row>
    <row r="256" spans="1:180" s="164" customFormat="1" ht="14.4" customHeight="1" x14ac:dyDescent="0.25">
      <c r="A256" s="270">
        <v>41</v>
      </c>
      <c r="B256" s="270" t="s">
        <v>624</v>
      </c>
      <c r="C256" s="219" t="s">
        <v>804</v>
      </c>
      <c r="D256" s="219" t="s">
        <v>821</v>
      </c>
      <c r="E256" s="222" t="str">
        <f>IFERROR(VLOOKUP(C256,Tabla4[#All],2,0),"")</f>
        <v>Eventos relacionados con las conductas o comportamientos de los empleados que afectan la Integridad Pública</v>
      </c>
      <c r="F256" s="219" t="s">
        <v>806</v>
      </c>
      <c r="G256" s="238" t="s">
        <v>891</v>
      </c>
      <c r="H256" s="236" t="s">
        <v>72</v>
      </c>
      <c r="I256" s="236" t="s">
        <v>517</v>
      </c>
      <c r="J256" s="270" t="s">
        <v>550</v>
      </c>
      <c r="K256" s="322" t="s">
        <v>551</v>
      </c>
      <c r="L256" s="270" t="s">
        <v>898</v>
      </c>
      <c r="M256" s="337" t="s">
        <v>891</v>
      </c>
      <c r="N256" s="270" t="s">
        <v>898</v>
      </c>
      <c r="O256" s="274">
        <v>365</v>
      </c>
      <c r="P256" s="337" t="str">
        <f>IF(O256="","",IF(O256&lt;=2,"Muy Baja",IF(O256&lt;=24,"Baja",IF(O256&lt;=500,"Media",IF(O256&lt;=5000,"Alta","Muy Alta")))))</f>
        <v>Media</v>
      </c>
      <c r="Q256" s="344">
        <f>IF(O256="","",IF(O256&lt;=2,20%,IF(O256&lt;=24,40%,IF(O256&lt;=500,60%,IF(O256&lt;=5000,80%,100%)))))</f>
        <v>0.6</v>
      </c>
      <c r="R256" s="337" t="s">
        <v>105</v>
      </c>
      <c r="S256" s="337" t="s">
        <v>167</v>
      </c>
      <c r="T256" s="347">
        <v>1</v>
      </c>
      <c r="U256" s="337" t="str">
        <f>IF(OR(Q256="",T256=""),"",IF(Q256=100%,IF(T256=100%,"Extremo","Alto"),IF(Q256=80%,IF(T256=100%,"Extremo",IF(T256&gt;=60%,"Alto","Moderado")),IF(Q256=60%,IF(T256=100%,"Extremo",IF(T256&gt;=80%,"Alto","Moderado")),IF(Q256=40%,IF(T256=100%,"Extremo",IF(T256&gt;=80%,"Alto",IF(T256&gt;=40%,"Moderado","Bajo"))),IF(T256=100%,"Extremo",IF(T256=80%,"Alto",IF(T256=60%,"Moderado","Bajo"))))))))</f>
        <v>Extremo</v>
      </c>
      <c r="V256" s="350">
        <v>1</v>
      </c>
      <c r="W256" s="353" t="s">
        <v>552</v>
      </c>
      <c r="X256" s="166"/>
      <c r="Y256" s="167" t="s">
        <v>51</v>
      </c>
      <c r="Z256" s="167" t="s">
        <v>57</v>
      </c>
      <c r="AA256" s="168">
        <f>IF(OR(Y256="",Z256=""),"",IF(AND(Y256="Preventivo",Z256="Automático"),50%,IF(AND(Y256="Preventivo",Z256="Manual"),40%,IF(AND(Y256="Detectivo",Z256="Automático"),40%,IF(AND(Y256="Detectivo",Z256="Manual"),30%,IF(AND(Y256="Correctivo",Z256="Automático"),35%,IF(AND(Y256="Correctivo",Z256="Manual"),25%,"")))))))</f>
        <v>0.4</v>
      </c>
      <c r="AB256" s="169" t="s">
        <v>786</v>
      </c>
      <c r="AC256" s="169" t="s">
        <v>548</v>
      </c>
      <c r="AD256" s="169" t="s">
        <v>787</v>
      </c>
      <c r="AE256" s="169" t="s">
        <v>785</v>
      </c>
      <c r="AF256" s="187">
        <f>IF(Q256="","",Q256*(IF(AND(X256="Probabilidad",OR(Y256="Preventivo",Y256="Detectivo"),ISNUMBER(AA256)),1-AA256,1)))</f>
        <v>0.6</v>
      </c>
      <c r="AG256" s="241">
        <f>IF(AF256="","",IF(AF256&lt;=20%,20%,IF(AF256&lt;=40%,40%,IF(AF256&lt;=60%,60%,IF(AF256&lt;=80%,80%,100%)))))</f>
        <v>0.6</v>
      </c>
      <c r="AH256" s="174"/>
      <c r="AI256" s="236" t="str">
        <f>IF(AND(AH256&lt;=20%),"Muy Baja",IF(AND(AH256&gt;=21%,AH256&lt;=40%),"Baja",IF(AND(AH256&gt;=41%,AH256&lt;=60%),"Media",IF(AND(AH256&gt;=61%,AH256&lt;=80%),"Alta",IF(AND(AH256&gt;=81%,AH256&gt;=100%),"Muy Alta",FALSE)))))</f>
        <v>Muy Baja</v>
      </c>
      <c r="AJ256" s="173">
        <f>IF(T256="","",T256*(IF(AND(X256="Impacto",Y256="Correctivo",ISNUMBER(AA256)),1-AA256,1)))</f>
        <v>1</v>
      </c>
      <c r="AK256" s="241">
        <f>IF(AJ256="","",IF(AJ256&lt;=20%,20%,IF(AJ256&lt;=40%,40%,IF(AJ256&lt;=60%,60%,IF(AJ256&lt;=80%,80%,100%)))))</f>
        <v>1</v>
      </c>
      <c r="AL256" s="174"/>
      <c r="AM256" s="270" t="s">
        <v>167</v>
      </c>
      <c r="AN256" s="270" t="str">
        <f>IF(OR(AG256="",AK256=""),"",IF(AG256=100%,IF(AK256=100%,"Extremo","Alto"),IF(AG256=80%,IF(AK256=100%,"Extremo",IF(AK256&gt;=60%,"Alto","Moderado")),IF(AG256=60%,IF(AK256=100%,"Extremo",IF(AK256&gt;=80%,"Alto","Moderado")),IF(AG256=40%,IF(AK256=100%,"Extremo",IF(AK256&gt;=80%,"Alto",IF(AK256&gt;=40%,"Moderado","Bajo"))),IF(AK256=100%,"Extremo",IF(AK256=80%,"Alto",IF(AK256=60%,"Moderado","Bajo"))))))))</f>
        <v>Extremo</v>
      </c>
      <c r="AO256" s="270" t="s">
        <v>67</v>
      </c>
      <c r="AP256" s="175"/>
      <c r="AQ256" s="175"/>
      <c r="AR256" s="176"/>
      <c r="AS256" s="176"/>
      <c r="AT256" s="177"/>
      <c r="AU256" s="175"/>
      <c r="AV256" s="274"/>
      <c r="AW256" s="274" t="s">
        <v>159</v>
      </c>
      <c r="AZ256" s="192"/>
      <c r="BA256" s="184"/>
      <c r="BB256" s="184"/>
      <c r="BC256" s="184"/>
      <c r="BD256" s="184"/>
      <c r="BE256" s="184"/>
      <c r="BF256" s="184"/>
      <c r="BG256" s="184"/>
      <c r="BH256" s="184"/>
      <c r="BI256" s="184"/>
      <c r="BJ256" s="184"/>
      <c r="BK256" s="184"/>
      <c r="BL256" s="184"/>
      <c r="BM256" s="184"/>
      <c r="BN256" s="184"/>
      <c r="BO256" s="184"/>
      <c r="BP256" s="184"/>
      <c r="BQ256" s="184"/>
      <c r="BR256" s="184"/>
      <c r="BS256" s="184"/>
      <c r="BT256" s="184"/>
      <c r="BU256" s="184"/>
      <c r="BV256" s="184"/>
      <c r="BW256" s="184"/>
      <c r="BX256" s="184"/>
      <c r="BY256" s="184"/>
      <c r="BZ256" s="184"/>
      <c r="CA256" s="184"/>
      <c r="CB256" s="184"/>
      <c r="CC256" s="184"/>
      <c r="CD256" s="184"/>
      <c r="CE256" s="184"/>
      <c r="CF256" s="184"/>
      <c r="CG256" s="184"/>
      <c r="CH256" s="184"/>
      <c r="CI256" s="184"/>
      <c r="CJ256" s="184"/>
      <c r="CK256" s="184"/>
      <c r="CL256" s="184"/>
      <c r="CM256" s="193"/>
    </row>
    <row r="257" spans="1:180" s="164" customFormat="1" ht="14.4" customHeight="1" x14ac:dyDescent="0.25">
      <c r="A257" s="270"/>
      <c r="B257" s="270"/>
      <c r="C257" s="220"/>
      <c r="D257" s="220"/>
      <c r="E257" s="223"/>
      <c r="F257" s="220"/>
      <c r="G257" s="238"/>
      <c r="H257" s="236"/>
      <c r="I257" s="236"/>
      <c r="J257" s="270"/>
      <c r="K257" s="322"/>
      <c r="L257" s="270"/>
      <c r="M257" s="338"/>
      <c r="N257" s="270"/>
      <c r="O257" s="274"/>
      <c r="P257" s="338"/>
      <c r="Q257" s="345"/>
      <c r="R257" s="338"/>
      <c r="S257" s="338"/>
      <c r="T257" s="348"/>
      <c r="U257" s="338"/>
      <c r="V257" s="351"/>
      <c r="W257" s="354"/>
      <c r="X257" s="166"/>
      <c r="Y257" s="167"/>
      <c r="Z257" s="167"/>
      <c r="AA257" s="168"/>
      <c r="AB257" s="169"/>
      <c r="AC257" s="169"/>
      <c r="AD257" s="169"/>
      <c r="AE257" s="169"/>
      <c r="AF257" s="174"/>
      <c r="AG257" s="241"/>
      <c r="AH257" s="174"/>
      <c r="AI257" s="236"/>
      <c r="AJ257" s="174"/>
      <c r="AK257" s="241"/>
      <c r="AL257" s="174"/>
      <c r="AM257" s="270"/>
      <c r="AN257" s="270"/>
      <c r="AO257" s="270"/>
      <c r="AP257" s="175"/>
      <c r="AQ257" s="175"/>
      <c r="AR257" s="176"/>
      <c r="AS257" s="176"/>
      <c r="AT257" s="175"/>
      <c r="AU257" s="175"/>
      <c r="AV257" s="274"/>
      <c r="AW257" s="274"/>
      <c r="AZ257" s="192"/>
      <c r="BA257" s="184"/>
      <c r="BB257" s="184"/>
      <c r="BC257" s="184"/>
      <c r="BD257" s="184"/>
      <c r="BE257" s="184"/>
      <c r="BF257" s="184"/>
      <c r="BG257" s="184"/>
      <c r="BH257" s="184"/>
      <c r="BI257" s="184"/>
      <c r="BJ257" s="184"/>
      <c r="BK257" s="184"/>
      <c r="BL257" s="184"/>
      <c r="BM257" s="184"/>
      <c r="BN257" s="184"/>
      <c r="BO257" s="184"/>
      <c r="BP257" s="184"/>
      <c r="BQ257" s="184"/>
      <c r="BR257" s="184"/>
      <c r="BS257" s="184"/>
      <c r="BT257" s="184"/>
      <c r="BU257" s="184"/>
      <c r="BV257" s="184"/>
      <c r="BW257" s="184"/>
      <c r="BX257" s="184"/>
      <c r="BY257" s="184"/>
      <c r="BZ257" s="184"/>
      <c r="CA257" s="184"/>
      <c r="CB257" s="184"/>
      <c r="CC257" s="184"/>
      <c r="CD257" s="184"/>
      <c r="CE257" s="184"/>
      <c r="CF257" s="184"/>
      <c r="CG257" s="184"/>
      <c r="CH257" s="184"/>
      <c r="CI257" s="184"/>
      <c r="CJ257" s="184"/>
      <c r="CK257" s="184"/>
      <c r="CL257" s="184"/>
      <c r="CM257" s="193"/>
    </row>
    <row r="258" spans="1:180" s="164" customFormat="1" ht="14.4" customHeight="1" x14ac:dyDescent="0.25">
      <c r="A258" s="270"/>
      <c r="B258" s="270"/>
      <c r="C258" s="220"/>
      <c r="D258" s="220"/>
      <c r="E258" s="223"/>
      <c r="F258" s="220"/>
      <c r="G258" s="238"/>
      <c r="H258" s="236"/>
      <c r="I258" s="236"/>
      <c r="J258" s="270"/>
      <c r="K258" s="322"/>
      <c r="L258" s="270"/>
      <c r="M258" s="338"/>
      <c r="N258" s="270"/>
      <c r="O258" s="274"/>
      <c r="P258" s="338"/>
      <c r="Q258" s="345"/>
      <c r="R258" s="338"/>
      <c r="S258" s="338"/>
      <c r="T258" s="348"/>
      <c r="U258" s="338"/>
      <c r="V258" s="351"/>
      <c r="W258" s="354"/>
      <c r="X258" s="166"/>
      <c r="Y258" s="167"/>
      <c r="Z258" s="167"/>
      <c r="AA258" s="168"/>
      <c r="AB258" s="169"/>
      <c r="AC258" s="169"/>
      <c r="AD258" s="169"/>
      <c r="AE258" s="169"/>
      <c r="AF258" s="174"/>
      <c r="AG258" s="241"/>
      <c r="AH258" s="174"/>
      <c r="AI258" s="236"/>
      <c r="AJ258" s="174"/>
      <c r="AK258" s="241"/>
      <c r="AL258" s="174"/>
      <c r="AM258" s="270"/>
      <c r="AN258" s="270"/>
      <c r="AO258" s="270"/>
      <c r="AP258" s="175"/>
      <c r="AQ258" s="175"/>
      <c r="AR258" s="176"/>
      <c r="AS258" s="176"/>
      <c r="AT258" s="175"/>
      <c r="AU258" s="175"/>
      <c r="AV258" s="274"/>
      <c r="AW258" s="274"/>
      <c r="AZ258" s="192"/>
      <c r="BA258" s="184"/>
      <c r="BB258" s="184"/>
      <c r="BC258" s="184"/>
      <c r="BD258" s="184"/>
      <c r="BE258" s="184"/>
      <c r="BF258" s="184"/>
      <c r="BG258" s="184"/>
      <c r="BH258" s="184"/>
      <c r="BI258" s="184"/>
      <c r="BJ258" s="184"/>
      <c r="BK258" s="184"/>
      <c r="BL258" s="184"/>
      <c r="BM258" s="184"/>
      <c r="BN258" s="184"/>
      <c r="BO258" s="184"/>
      <c r="BP258" s="184"/>
      <c r="BQ258" s="184"/>
      <c r="BR258" s="184"/>
      <c r="BS258" s="184"/>
      <c r="BT258" s="184"/>
      <c r="BU258" s="184"/>
      <c r="BV258" s="184"/>
      <c r="BW258" s="184"/>
      <c r="BX258" s="184"/>
      <c r="BY258" s="184"/>
      <c r="BZ258" s="184"/>
      <c r="CA258" s="184"/>
      <c r="CB258" s="184"/>
      <c r="CC258" s="184"/>
      <c r="CD258" s="184"/>
      <c r="CE258" s="184"/>
      <c r="CF258" s="184"/>
      <c r="CG258" s="184"/>
      <c r="CH258" s="184"/>
      <c r="CI258" s="184"/>
      <c r="CJ258" s="184"/>
      <c r="CK258" s="184"/>
      <c r="CL258" s="184"/>
      <c r="CM258" s="193"/>
    </row>
    <row r="259" spans="1:180" s="164" customFormat="1" ht="14.4" customHeight="1" x14ac:dyDescent="0.25">
      <c r="A259" s="270"/>
      <c r="B259" s="270"/>
      <c r="C259" s="220"/>
      <c r="D259" s="220"/>
      <c r="E259" s="223"/>
      <c r="F259" s="220"/>
      <c r="G259" s="238"/>
      <c r="H259" s="236"/>
      <c r="I259" s="236"/>
      <c r="J259" s="270"/>
      <c r="K259" s="322"/>
      <c r="L259" s="270"/>
      <c r="M259" s="338"/>
      <c r="N259" s="270"/>
      <c r="O259" s="274"/>
      <c r="P259" s="338"/>
      <c r="Q259" s="345"/>
      <c r="R259" s="338"/>
      <c r="S259" s="338"/>
      <c r="T259" s="348"/>
      <c r="U259" s="338"/>
      <c r="V259" s="351"/>
      <c r="W259" s="354"/>
      <c r="X259" s="166"/>
      <c r="Y259" s="167"/>
      <c r="Z259" s="167"/>
      <c r="AA259" s="168"/>
      <c r="AB259" s="169"/>
      <c r="AC259" s="169"/>
      <c r="AD259" s="169"/>
      <c r="AE259" s="169"/>
      <c r="AF259" s="174"/>
      <c r="AG259" s="241"/>
      <c r="AH259" s="174"/>
      <c r="AI259" s="236"/>
      <c r="AJ259" s="174"/>
      <c r="AK259" s="241"/>
      <c r="AL259" s="174"/>
      <c r="AM259" s="270"/>
      <c r="AN259" s="270"/>
      <c r="AO259" s="270"/>
      <c r="AP259" s="175"/>
      <c r="AQ259" s="175"/>
      <c r="AR259" s="176"/>
      <c r="AS259" s="176"/>
      <c r="AT259" s="175"/>
      <c r="AU259" s="175"/>
      <c r="AV259" s="274"/>
      <c r="AW259" s="274"/>
      <c r="AZ259" s="192"/>
      <c r="BA259" s="184"/>
      <c r="BB259" s="184"/>
      <c r="BC259" s="184"/>
      <c r="BD259" s="184"/>
      <c r="BE259" s="184"/>
      <c r="BF259" s="184"/>
      <c r="BG259" s="184"/>
      <c r="BH259" s="184"/>
      <c r="BI259" s="184"/>
      <c r="BJ259" s="184"/>
      <c r="BK259" s="184"/>
      <c r="BL259" s="184"/>
      <c r="BM259" s="184"/>
      <c r="BN259" s="184"/>
      <c r="BO259" s="184"/>
      <c r="BP259" s="184"/>
      <c r="BQ259" s="184"/>
      <c r="BR259" s="184"/>
      <c r="BS259" s="184"/>
      <c r="BT259" s="184"/>
      <c r="BU259" s="184"/>
      <c r="BV259" s="184"/>
      <c r="BW259" s="184"/>
      <c r="BX259" s="184"/>
      <c r="BY259" s="184"/>
      <c r="BZ259" s="184"/>
      <c r="CA259" s="184"/>
      <c r="CB259" s="184"/>
      <c r="CC259" s="184"/>
      <c r="CD259" s="184"/>
      <c r="CE259" s="184"/>
      <c r="CF259" s="184"/>
      <c r="CG259" s="184"/>
      <c r="CH259" s="184"/>
      <c r="CI259" s="184"/>
      <c r="CJ259" s="184"/>
      <c r="CK259" s="184"/>
      <c r="CL259" s="184"/>
      <c r="CM259" s="193"/>
    </row>
    <row r="260" spans="1:180" s="164" customFormat="1" ht="14.4" customHeight="1" x14ac:dyDescent="0.25">
      <c r="A260" s="270"/>
      <c r="B260" s="270"/>
      <c r="C260" s="220"/>
      <c r="D260" s="220"/>
      <c r="E260" s="223"/>
      <c r="F260" s="220"/>
      <c r="G260" s="238"/>
      <c r="H260" s="236"/>
      <c r="I260" s="236"/>
      <c r="J260" s="270"/>
      <c r="K260" s="322"/>
      <c r="L260" s="270"/>
      <c r="M260" s="338"/>
      <c r="N260" s="270"/>
      <c r="O260" s="274"/>
      <c r="P260" s="338"/>
      <c r="Q260" s="345"/>
      <c r="R260" s="338"/>
      <c r="S260" s="338"/>
      <c r="T260" s="348"/>
      <c r="U260" s="338"/>
      <c r="V260" s="351"/>
      <c r="W260" s="354"/>
      <c r="X260" s="166"/>
      <c r="Y260" s="167"/>
      <c r="Z260" s="167"/>
      <c r="AA260" s="168"/>
      <c r="AB260" s="169"/>
      <c r="AC260" s="169"/>
      <c r="AD260" s="169"/>
      <c r="AE260" s="169"/>
      <c r="AF260" s="174"/>
      <c r="AG260" s="241"/>
      <c r="AH260" s="174"/>
      <c r="AI260" s="236"/>
      <c r="AJ260" s="174"/>
      <c r="AK260" s="241"/>
      <c r="AL260" s="174"/>
      <c r="AM260" s="270"/>
      <c r="AN260" s="270"/>
      <c r="AO260" s="270"/>
      <c r="AP260" s="175"/>
      <c r="AQ260" s="175"/>
      <c r="AR260" s="176"/>
      <c r="AS260" s="176"/>
      <c r="AT260" s="175"/>
      <c r="AU260" s="175"/>
      <c r="AV260" s="274"/>
      <c r="AW260" s="274"/>
      <c r="AZ260" s="192"/>
      <c r="BA260" s="184"/>
      <c r="BB260" s="184"/>
      <c r="BC260" s="184"/>
      <c r="BD260" s="184"/>
      <c r="BE260" s="184"/>
      <c r="BF260" s="184"/>
      <c r="BG260" s="184"/>
      <c r="BH260" s="184"/>
      <c r="BI260" s="184"/>
      <c r="BJ260" s="184"/>
      <c r="BK260" s="184"/>
      <c r="BL260" s="184"/>
      <c r="BM260" s="184"/>
      <c r="BN260" s="184"/>
      <c r="BO260" s="184"/>
      <c r="BP260" s="184"/>
      <c r="BQ260" s="184"/>
      <c r="BR260" s="184"/>
      <c r="BS260" s="184"/>
      <c r="BT260" s="184"/>
      <c r="BU260" s="184"/>
      <c r="BV260" s="184"/>
      <c r="BW260" s="184"/>
      <c r="BX260" s="184"/>
      <c r="BY260" s="184"/>
      <c r="BZ260" s="184"/>
      <c r="CA260" s="184"/>
      <c r="CB260" s="184"/>
      <c r="CC260" s="184"/>
      <c r="CD260" s="184"/>
      <c r="CE260" s="184"/>
      <c r="CF260" s="184"/>
      <c r="CG260" s="184"/>
      <c r="CH260" s="184"/>
      <c r="CI260" s="184"/>
      <c r="CJ260" s="184"/>
      <c r="CK260" s="184"/>
      <c r="CL260" s="184"/>
      <c r="CM260" s="193"/>
    </row>
    <row r="261" spans="1:180" s="164" customFormat="1" ht="14.4" customHeight="1" x14ac:dyDescent="0.25">
      <c r="A261" s="270"/>
      <c r="B261" s="270"/>
      <c r="C261" s="221"/>
      <c r="D261" s="221"/>
      <c r="E261" s="224"/>
      <c r="F261" s="221"/>
      <c r="G261" s="238"/>
      <c r="H261" s="236"/>
      <c r="I261" s="236"/>
      <c r="J261" s="270"/>
      <c r="K261" s="322"/>
      <c r="L261" s="270"/>
      <c r="M261" s="339"/>
      <c r="N261" s="270"/>
      <c r="O261" s="274"/>
      <c r="P261" s="339"/>
      <c r="Q261" s="346"/>
      <c r="R261" s="339"/>
      <c r="S261" s="339"/>
      <c r="T261" s="349"/>
      <c r="U261" s="339"/>
      <c r="V261" s="352"/>
      <c r="W261" s="355"/>
      <c r="X261" s="166"/>
      <c r="Y261" s="167"/>
      <c r="Z261" s="167"/>
      <c r="AA261" s="168"/>
      <c r="AB261" s="169"/>
      <c r="AC261" s="169"/>
      <c r="AD261" s="169"/>
      <c r="AE261" s="169"/>
      <c r="AF261" s="174"/>
      <c r="AG261" s="241"/>
      <c r="AH261" s="174"/>
      <c r="AI261" s="236"/>
      <c r="AJ261" s="174"/>
      <c r="AK261" s="241"/>
      <c r="AL261" s="174"/>
      <c r="AM261" s="270"/>
      <c r="AN261" s="270"/>
      <c r="AO261" s="270"/>
      <c r="AP261" s="175"/>
      <c r="AQ261" s="175"/>
      <c r="AR261" s="176"/>
      <c r="AS261" s="176"/>
      <c r="AT261" s="175"/>
      <c r="AU261" s="175"/>
      <c r="AV261" s="274"/>
      <c r="AW261" s="274"/>
      <c r="AZ261" s="192"/>
      <c r="BA261" s="184"/>
      <c r="BB261" s="184"/>
      <c r="BC261" s="184"/>
      <c r="BD261" s="184"/>
      <c r="BE261" s="184"/>
      <c r="BF261" s="184"/>
      <c r="BG261" s="184"/>
      <c r="BH261" s="184"/>
      <c r="BI261" s="184"/>
      <c r="BJ261" s="184"/>
      <c r="BK261" s="184"/>
      <c r="BL261" s="184"/>
      <c r="BM261" s="184"/>
      <c r="BN261" s="184"/>
      <c r="BO261" s="184"/>
      <c r="BP261" s="184"/>
      <c r="BQ261" s="184"/>
      <c r="BR261" s="184"/>
      <c r="BS261" s="184"/>
      <c r="BT261" s="184"/>
      <c r="BU261" s="184"/>
      <c r="BV261" s="184"/>
      <c r="BW261" s="184"/>
      <c r="BX261" s="184"/>
      <c r="BY261" s="184"/>
      <c r="BZ261" s="184"/>
      <c r="CA261" s="184"/>
      <c r="CB261" s="184"/>
      <c r="CC261" s="184"/>
      <c r="CD261" s="184"/>
      <c r="CE261" s="184"/>
      <c r="CF261" s="184"/>
      <c r="CG261" s="184"/>
      <c r="CH261" s="184"/>
      <c r="CI261" s="184"/>
      <c r="CJ261" s="184"/>
      <c r="CK261" s="184"/>
      <c r="CL261" s="184"/>
      <c r="CM261" s="193"/>
    </row>
    <row r="262" spans="1:180" s="164" customFormat="1" ht="14.4" customHeight="1" x14ac:dyDescent="0.25">
      <c r="A262" s="270">
        <v>42</v>
      </c>
      <c r="B262" s="270" t="s">
        <v>624</v>
      </c>
      <c r="C262" s="219" t="s">
        <v>804</v>
      </c>
      <c r="D262" s="219" t="s">
        <v>821</v>
      </c>
      <c r="E262" s="222" t="str">
        <f>IFERROR(VLOOKUP(C262,Tabla4[#All],2,0),"")</f>
        <v>Eventos relacionados con las conductas o comportamientos de los empleados que afectan la Integridad Pública</v>
      </c>
      <c r="F262" s="219" t="s">
        <v>806</v>
      </c>
      <c r="G262" s="238" t="s">
        <v>891</v>
      </c>
      <c r="H262" s="236" t="s">
        <v>72</v>
      </c>
      <c r="I262" s="236" t="s">
        <v>200</v>
      </c>
      <c r="J262" s="270" t="s">
        <v>553</v>
      </c>
      <c r="K262" s="322" t="s">
        <v>554</v>
      </c>
      <c r="L262" s="322" t="s">
        <v>603</v>
      </c>
      <c r="M262" s="270" t="s">
        <v>891</v>
      </c>
      <c r="N262" s="270" t="s">
        <v>899</v>
      </c>
      <c r="O262" s="274">
        <v>365</v>
      </c>
      <c r="P262" s="337" t="str">
        <f>IF(O262="","",IF(O262&lt;=2,"Muy Baja",IF(O262&lt;=24,"Baja",IF(O262&lt;=500,"Media",IF(O262&lt;=5000,"Alta","Muy Alta")))))</f>
        <v>Media</v>
      </c>
      <c r="Q262" s="344">
        <f>IF(O262="","",IF(O262&lt;=2,20%,IF(O262&lt;=24,40%,IF(O262&lt;=500,60%,IF(O262&lt;=5000,80%,100%)))))</f>
        <v>0.6</v>
      </c>
      <c r="R262" s="337" t="s">
        <v>48</v>
      </c>
      <c r="S262" s="337" t="s">
        <v>166</v>
      </c>
      <c r="T262" s="347">
        <v>0.8</v>
      </c>
      <c r="U262" s="337" t="str">
        <f>IF(OR(Q262="",T262=""),"",IF(Q262=100%,IF(T262=100%,"Extremo","Alto"),IF(Q262=80%,IF(T262=100%,"Extremo",IF(T262&gt;=60%,"Alto","Moderado")),IF(Q262=60%,IF(T262=100%,"Extremo",IF(T262&gt;=80%,"Alto","Moderado")),IF(Q262=40%,IF(T262=100%,"Extremo",IF(T262&gt;=80%,"Alto",IF(T262&gt;=40%,"Moderado","Bajo"))),IF(T262=100%,"Extremo",IF(T262=80%,"Alto",IF(T262=60%,"Moderado","Bajo"))))))))</f>
        <v>Alto</v>
      </c>
      <c r="V262" s="350">
        <v>1</v>
      </c>
      <c r="W262" s="322" t="s">
        <v>555</v>
      </c>
      <c r="X262" s="166"/>
      <c r="Y262" s="167" t="s">
        <v>51</v>
      </c>
      <c r="Z262" s="167" t="s">
        <v>57</v>
      </c>
      <c r="AA262" s="168">
        <f>IF(OR(Y262="",Z262=""),"",IF(AND(Y262="Preventivo",Z262="Automático"),50%,IF(AND(Y262="Preventivo",Z262="Manual"),40%,IF(AND(Y262="Detectivo",Z262="Automático"),40%,IF(AND(Y262="Detectivo",Z262="Manual"),30%,IF(AND(Y262="Correctivo",Z262="Automático"),35%,IF(AND(Y262="Correctivo",Z262="Manual"),25%,"")))))))</f>
        <v>0.4</v>
      </c>
      <c r="AB262" s="169" t="s">
        <v>790</v>
      </c>
      <c r="AC262" s="169" t="s">
        <v>791</v>
      </c>
      <c r="AD262" s="169" t="s">
        <v>796</v>
      </c>
      <c r="AE262" s="169" t="s">
        <v>785</v>
      </c>
      <c r="AF262" s="187">
        <f>IF(Q262="","",Q262*(IF(AND(X262="Probabilidad",OR(Y262="Preventivo",Y262="Detectivo"),ISNUMBER(AA262)),1-AA262,1)))</f>
        <v>0.6</v>
      </c>
      <c r="AG262" s="241">
        <f>IF(AF262="","",IF(AF262&lt;=20%,20%,IF(AF262&lt;=40%,40%,IF(AF262&lt;=60%,60%,IF(AF262&lt;=80%,80%,100%)))))</f>
        <v>0.6</v>
      </c>
      <c r="AH262" s="174"/>
      <c r="AI262" s="270" t="s">
        <v>173</v>
      </c>
      <c r="AJ262" s="173">
        <f>IF(T262="","",T262*(IF(AND(X262="Impacto",Y262="Correctivo",ISNUMBER(AA262)),1-AA262,1)))</f>
        <v>0.8</v>
      </c>
      <c r="AK262" s="241">
        <f>IF(AJ262="","",IF(AJ262&lt;=20%,20%,IF(AJ262&lt;=40%,40%,IF(AJ262&lt;=60%,60%,IF(AJ262&lt;=80%,80%,100%)))))</f>
        <v>0.8</v>
      </c>
      <c r="AL262" s="174"/>
      <c r="AM262" s="270" t="s">
        <v>146</v>
      </c>
      <c r="AN262" s="270" t="str">
        <f>IF(OR(AG262="",AK262=""),"",IF(AG262=100%,IF(AK262=100%,"Extremo","Alto"),IF(AG262=80%,IF(AK262=100%,"Extremo",IF(AK262&gt;=60%,"Alto","Moderado")),IF(AG262=60%,IF(AK262=100%,"Extremo",IF(AK262&gt;=80%,"Alto","Moderado")),IF(AG262=40%,IF(AK262=100%,"Extremo",IF(AK262&gt;=80%,"Alto",IF(AK262&gt;=40%,"Moderado","Bajo"))),IF(AK262=100%,"Extremo",IF(AK262=80%,"Alto",IF(AK262=60%,"Moderado","Bajo"))))))))</f>
        <v>Alto</v>
      </c>
      <c r="AO262" s="270" t="s">
        <v>64</v>
      </c>
      <c r="AP262" s="175"/>
      <c r="AQ262" s="175"/>
      <c r="AR262" s="176"/>
      <c r="AS262" s="176"/>
      <c r="AT262" s="177"/>
      <c r="AU262" s="175"/>
      <c r="AV262" s="274"/>
      <c r="AW262" s="274" t="s">
        <v>159</v>
      </c>
      <c r="AZ262" s="192"/>
      <c r="BA262" s="184"/>
      <c r="BB262" s="184"/>
      <c r="BC262" s="184"/>
      <c r="BD262" s="184"/>
      <c r="BE262" s="184"/>
      <c r="BF262" s="184"/>
      <c r="BG262" s="184"/>
      <c r="BH262" s="184"/>
      <c r="BI262" s="184"/>
      <c r="BJ262" s="184"/>
      <c r="BK262" s="184"/>
      <c r="BL262" s="184"/>
      <c r="BM262" s="184"/>
      <c r="BN262" s="184"/>
      <c r="BO262" s="184"/>
      <c r="BP262" s="184"/>
      <c r="BQ262" s="184"/>
      <c r="BR262" s="184"/>
      <c r="BS262" s="184"/>
      <c r="BT262" s="184"/>
      <c r="BU262" s="184"/>
      <c r="BV262" s="184"/>
      <c r="BW262" s="184"/>
      <c r="BX262" s="184"/>
      <c r="BY262" s="184"/>
      <c r="BZ262" s="184"/>
      <c r="CA262" s="184"/>
      <c r="CB262" s="184"/>
      <c r="CC262" s="184"/>
      <c r="CD262" s="184"/>
      <c r="CE262" s="184"/>
      <c r="CF262" s="184"/>
      <c r="CG262" s="184"/>
      <c r="CH262" s="184"/>
      <c r="CI262" s="184"/>
      <c r="CJ262" s="184"/>
      <c r="CK262" s="184"/>
      <c r="CL262" s="184"/>
      <c r="CM262" s="193"/>
    </row>
    <row r="263" spans="1:180" s="164" customFormat="1" ht="14.4" customHeight="1" x14ac:dyDescent="0.25">
      <c r="A263" s="270"/>
      <c r="B263" s="270"/>
      <c r="C263" s="220"/>
      <c r="D263" s="220"/>
      <c r="E263" s="223"/>
      <c r="F263" s="220"/>
      <c r="G263" s="238"/>
      <c r="H263" s="236"/>
      <c r="I263" s="236"/>
      <c r="J263" s="270"/>
      <c r="K263" s="322"/>
      <c r="L263" s="322"/>
      <c r="M263" s="270"/>
      <c r="N263" s="270"/>
      <c r="O263" s="274"/>
      <c r="P263" s="338"/>
      <c r="Q263" s="345"/>
      <c r="R263" s="338"/>
      <c r="S263" s="338"/>
      <c r="T263" s="348"/>
      <c r="U263" s="338"/>
      <c r="V263" s="351"/>
      <c r="W263" s="322"/>
      <c r="X263" s="166"/>
      <c r="Y263" s="167"/>
      <c r="Z263" s="167"/>
      <c r="AA263" s="168"/>
      <c r="AB263" s="169"/>
      <c r="AC263" s="169"/>
      <c r="AD263" s="169"/>
      <c r="AE263" s="169"/>
      <c r="AF263" s="174"/>
      <c r="AG263" s="241"/>
      <c r="AH263" s="174"/>
      <c r="AI263" s="270"/>
      <c r="AJ263" s="174"/>
      <c r="AK263" s="241"/>
      <c r="AL263" s="174"/>
      <c r="AM263" s="270"/>
      <c r="AN263" s="270"/>
      <c r="AO263" s="270"/>
      <c r="AP263" s="175"/>
      <c r="AQ263" s="175"/>
      <c r="AR263" s="176"/>
      <c r="AS263" s="176"/>
      <c r="AT263" s="175"/>
      <c r="AU263" s="175"/>
      <c r="AV263" s="274"/>
      <c r="AW263" s="274"/>
      <c r="AZ263" s="192"/>
      <c r="BA263" s="184"/>
      <c r="BB263" s="184"/>
      <c r="BC263" s="184"/>
      <c r="BD263" s="184"/>
      <c r="BE263" s="184"/>
      <c r="BF263" s="184"/>
      <c r="BG263" s="184"/>
      <c r="BH263" s="184"/>
      <c r="BI263" s="184"/>
      <c r="BJ263" s="184"/>
      <c r="BK263" s="184"/>
      <c r="BL263" s="184"/>
      <c r="BM263" s="184"/>
      <c r="BN263" s="184"/>
      <c r="BO263" s="184"/>
      <c r="BP263" s="184"/>
      <c r="BQ263" s="184"/>
      <c r="BR263" s="184"/>
      <c r="BS263" s="184"/>
      <c r="BT263" s="184"/>
      <c r="BU263" s="184"/>
      <c r="BV263" s="184"/>
      <c r="BW263" s="184"/>
      <c r="BX263" s="184"/>
      <c r="BY263" s="184"/>
      <c r="BZ263" s="184"/>
      <c r="CA263" s="184"/>
      <c r="CB263" s="184"/>
      <c r="CC263" s="184"/>
      <c r="CD263" s="184"/>
      <c r="CE263" s="184"/>
      <c r="CF263" s="184"/>
      <c r="CG263" s="184"/>
      <c r="CH263" s="184"/>
      <c r="CI263" s="184"/>
      <c r="CJ263" s="184"/>
      <c r="CK263" s="184"/>
      <c r="CL263" s="184"/>
      <c r="CM263" s="193"/>
    </row>
    <row r="264" spans="1:180" s="164" customFormat="1" ht="14.4" customHeight="1" x14ac:dyDescent="0.25">
      <c r="A264" s="270"/>
      <c r="B264" s="270"/>
      <c r="C264" s="220"/>
      <c r="D264" s="220"/>
      <c r="E264" s="223"/>
      <c r="F264" s="220"/>
      <c r="G264" s="238"/>
      <c r="H264" s="236"/>
      <c r="I264" s="236"/>
      <c r="J264" s="270"/>
      <c r="K264" s="322"/>
      <c r="L264" s="322"/>
      <c r="M264" s="270"/>
      <c r="N264" s="270"/>
      <c r="O264" s="274"/>
      <c r="P264" s="338"/>
      <c r="Q264" s="345"/>
      <c r="R264" s="338"/>
      <c r="S264" s="338"/>
      <c r="T264" s="348"/>
      <c r="U264" s="338"/>
      <c r="V264" s="351"/>
      <c r="W264" s="322"/>
      <c r="X264" s="166"/>
      <c r="Y264" s="167"/>
      <c r="Z264" s="167"/>
      <c r="AA264" s="168"/>
      <c r="AB264" s="169"/>
      <c r="AC264" s="169"/>
      <c r="AD264" s="169"/>
      <c r="AE264" s="169"/>
      <c r="AF264" s="174"/>
      <c r="AG264" s="241"/>
      <c r="AH264" s="174"/>
      <c r="AI264" s="270"/>
      <c r="AJ264" s="174"/>
      <c r="AK264" s="241"/>
      <c r="AL264" s="174"/>
      <c r="AM264" s="270"/>
      <c r="AN264" s="270"/>
      <c r="AO264" s="270"/>
      <c r="AP264" s="175"/>
      <c r="AQ264" s="175"/>
      <c r="AR264" s="176"/>
      <c r="AS264" s="176"/>
      <c r="AT264" s="175"/>
      <c r="AU264" s="175"/>
      <c r="AV264" s="274"/>
      <c r="AW264" s="274"/>
      <c r="AZ264" s="192"/>
      <c r="BA264" s="184"/>
      <c r="BB264" s="184"/>
      <c r="BC264" s="184"/>
      <c r="BD264" s="184"/>
      <c r="BE264" s="184"/>
      <c r="BF264" s="184"/>
      <c r="BG264" s="184"/>
      <c r="BH264" s="184"/>
      <c r="BI264" s="184"/>
      <c r="BJ264" s="184"/>
      <c r="BK264" s="184"/>
      <c r="BL264" s="184"/>
      <c r="BM264" s="184"/>
      <c r="BN264" s="184"/>
      <c r="BO264" s="184"/>
      <c r="BP264" s="184"/>
      <c r="BQ264" s="184"/>
      <c r="BR264" s="184"/>
      <c r="BS264" s="184"/>
      <c r="BT264" s="184"/>
      <c r="BU264" s="184"/>
      <c r="BV264" s="184"/>
      <c r="BW264" s="184"/>
      <c r="BX264" s="184"/>
      <c r="BY264" s="184"/>
      <c r="BZ264" s="184"/>
      <c r="CA264" s="184"/>
      <c r="CB264" s="184"/>
      <c r="CC264" s="184"/>
      <c r="CD264" s="184"/>
      <c r="CE264" s="184"/>
      <c r="CF264" s="184"/>
      <c r="CG264" s="184"/>
      <c r="CH264" s="184"/>
      <c r="CI264" s="184"/>
      <c r="CJ264" s="184"/>
      <c r="CK264" s="184"/>
      <c r="CL264" s="184"/>
      <c r="CM264" s="193"/>
    </row>
    <row r="265" spans="1:180" s="164" customFormat="1" ht="14.4" customHeight="1" x14ac:dyDescent="0.25">
      <c r="A265" s="270"/>
      <c r="B265" s="270"/>
      <c r="C265" s="220"/>
      <c r="D265" s="220"/>
      <c r="E265" s="223"/>
      <c r="F265" s="220"/>
      <c r="G265" s="238"/>
      <c r="H265" s="236"/>
      <c r="I265" s="236"/>
      <c r="J265" s="270"/>
      <c r="K265" s="322"/>
      <c r="L265" s="322"/>
      <c r="M265" s="270"/>
      <c r="N265" s="270"/>
      <c r="O265" s="274"/>
      <c r="P265" s="338"/>
      <c r="Q265" s="345"/>
      <c r="R265" s="338"/>
      <c r="S265" s="338"/>
      <c r="T265" s="348"/>
      <c r="U265" s="338"/>
      <c r="V265" s="351"/>
      <c r="W265" s="322"/>
      <c r="X265" s="166"/>
      <c r="Y265" s="167"/>
      <c r="Z265" s="167"/>
      <c r="AA265" s="168"/>
      <c r="AB265" s="169"/>
      <c r="AC265" s="169"/>
      <c r="AD265" s="169"/>
      <c r="AE265" s="169"/>
      <c r="AF265" s="174"/>
      <c r="AG265" s="241"/>
      <c r="AH265" s="174"/>
      <c r="AI265" s="270"/>
      <c r="AJ265" s="174"/>
      <c r="AK265" s="241"/>
      <c r="AL265" s="174"/>
      <c r="AM265" s="270"/>
      <c r="AN265" s="270"/>
      <c r="AO265" s="270"/>
      <c r="AP265" s="175"/>
      <c r="AQ265" s="175"/>
      <c r="AR265" s="176"/>
      <c r="AS265" s="176"/>
      <c r="AT265" s="175"/>
      <c r="AU265" s="175"/>
      <c r="AV265" s="274"/>
      <c r="AW265" s="274"/>
      <c r="AZ265" s="192"/>
      <c r="BA265" s="184"/>
      <c r="BB265" s="184"/>
      <c r="BC265" s="184"/>
      <c r="BD265" s="184"/>
      <c r="BE265" s="184"/>
      <c r="BF265" s="184"/>
      <c r="BG265" s="184"/>
      <c r="BH265" s="184"/>
      <c r="BI265" s="184"/>
      <c r="BJ265" s="184"/>
      <c r="BK265" s="184"/>
      <c r="BL265" s="184"/>
      <c r="BM265" s="184"/>
      <c r="BN265" s="184"/>
      <c r="BO265" s="184"/>
      <c r="BP265" s="184"/>
      <c r="BQ265" s="184"/>
      <c r="BR265" s="184"/>
      <c r="BS265" s="184"/>
      <c r="BT265" s="184"/>
      <c r="BU265" s="184"/>
      <c r="BV265" s="184"/>
      <c r="BW265" s="184"/>
      <c r="BX265" s="184"/>
      <c r="BY265" s="184"/>
      <c r="BZ265" s="184"/>
      <c r="CA265" s="184"/>
      <c r="CB265" s="184"/>
      <c r="CC265" s="184"/>
      <c r="CD265" s="184"/>
      <c r="CE265" s="184"/>
      <c r="CF265" s="184"/>
      <c r="CG265" s="184"/>
      <c r="CH265" s="184"/>
      <c r="CI265" s="184"/>
      <c r="CJ265" s="184"/>
      <c r="CK265" s="184"/>
      <c r="CL265" s="184"/>
      <c r="CM265" s="193"/>
    </row>
    <row r="266" spans="1:180" s="164" customFormat="1" ht="14.4" customHeight="1" x14ac:dyDescent="0.25">
      <c r="A266" s="270"/>
      <c r="B266" s="270"/>
      <c r="C266" s="220"/>
      <c r="D266" s="220"/>
      <c r="E266" s="223"/>
      <c r="F266" s="220"/>
      <c r="G266" s="238"/>
      <c r="H266" s="236"/>
      <c r="I266" s="236"/>
      <c r="J266" s="270"/>
      <c r="K266" s="322"/>
      <c r="L266" s="322"/>
      <c r="M266" s="270"/>
      <c r="N266" s="270"/>
      <c r="O266" s="274"/>
      <c r="P266" s="338"/>
      <c r="Q266" s="345"/>
      <c r="R266" s="338"/>
      <c r="S266" s="338"/>
      <c r="T266" s="348"/>
      <c r="U266" s="338"/>
      <c r="V266" s="351"/>
      <c r="W266" s="322"/>
      <c r="X266" s="166"/>
      <c r="Y266" s="167"/>
      <c r="Z266" s="167"/>
      <c r="AA266" s="168"/>
      <c r="AB266" s="169"/>
      <c r="AC266" s="169"/>
      <c r="AD266" s="169"/>
      <c r="AE266" s="169"/>
      <c r="AF266" s="174"/>
      <c r="AG266" s="241"/>
      <c r="AH266" s="174"/>
      <c r="AI266" s="270"/>
      <c r="AJ266" s="174"/>
      <c r="AK266" s="241"/>
      <c r="AL266" s="174"/>
      <c r="AM266" s="270"/>
      <c r="AN266" s="270"/>
      <c r="AO266" s="270"/>
      <c r="AP266" s="175"/>
      <c r="AQ266" s="175"/>
      <c r="AR266" s="176"/>
      <c r="AS266" s="176"/>
      <c r="AT266" s="175"/>
      <c r="AU266" s="175"/>
      <c r="AV266" s="274"/>
      <c r="AW266" s="274"/>
      <c r="AZ266" s="192"/>
      <c r="BA266" s="184"/>
      <c r="BB266" s="184"/>
      <c r="BC266" s="184"/>
      <c r="BD266" s="184"/>
      <c r="BE266" s="184"/>
      <c r="BF266" s="184"/>
      <c r="BG266" s="184"/>
      <c r="BH266" s="184"/>
      <c r="BI266" s="184"/>
      <c r="BJ266" s="184"/>
      <c r="BK266" s="184"/>
      <c r="BL266" s="184"/>
      <c r="BM266" s="184"/>
      <c r="BN266" s="184"/>
      <c r="BO266" s="184"/>
      <c r="BP266" s="184"/>
      <c r="BQ266" s="184"/>
      <c r="BR266" s="184"/>
      <c r="BS266" s="184"/>
      <c r="BT266" s="184"/>
      <c r="BU266" s="184"/>
      <c r="BV266" s="184"/>
      <c r="BW266" s="184"/>
      <c r="BX266" s="184"/>
      <c r="BY266" s="184"/>
      <c r="BZ266" s="184"/>
      <c r="CA266" s="184"/>
      <c r="CB266" s="184"/>
      <c r="CC266" s="184"/>
      <c r="CD266" s="184"/>
      <c r="CE266" s="184"/>
      <c r="CF266" s="184"/>
      <c r="CG266" s="184"/>
      <c r="CH266" s="184"/>
      <c r="CI266" s="184"/>
      <c r="CJ266" s="184"/>
      <c r="CK266" s="184"/>
      <c r="CL266" s="184"/>
      <c r="CM266" s="193"/>
    </row>
    <row r="267" spans="1:180" s="164" customFormat="1" ht="14.4" customHeight="1" x14ac:dyDescent="0.25">
      <c r="A267" s="270"/>
      <c r="B267" s="270"/>
      <c r="C267" s="221"/>
      <c r="D267" s="221"/>
      <c r="E267" s="224"/>
      <c r="F267" s="221"/>
      <c r="G267" s="238"/>
      <c r="H267" s="236"/>
      <c r="I267" s="236"/>
      <c r="J267" s="270"/>
      <c r="K267" s="322"/>
      <c r="L267" s="322"/>
      <c r="M267" s="270"/>
      <c r="N267" s="270"/>
      <c r="O267" s="274"/>
      <c r="P267" s="339"/>
      <c r="Q267" s="346"/>
      <c r="R267" s="339"/>
      <c r="S267" s="339"/>
      <c r="T267" s="349"/>
      <c r="U267" s="339"/>
      <c r="V267" s="352"/>
      <c r="W267" s="322"/>
      <c r="X267" s="166"/>
      <c r="Y267" s="167"/>
      <c r="Z267" s="167"/>
      <c r="AA267" s="168"/>
      <c r="AB267" s="169"/>
      <c r="AC267" s="169"/>
      <c r="AD267" s="169"/>
      <c r="AE267" s="169"/>
      <c r="AF267" s="174"/>
      <c r="AG267" s="241"/>
      <c r="AH267" s="174"/>
      <c r="AI267" s="270"/>
      <c r="AJ267" s="174"/>
      <c r="AK267" s="241"/>
      <c r="AL267" s="174"/>
      <c r="AM267" s="270"/>
      <c r="AN267" s="270"/>
      <c r="AO267" s="270"/>
      <c r="AP267" s="175"/>
      <c r="AQ267" s="175"/>
      <c r="AR267" s="176"/>
      <c r="AS267" s="176"/>
      <c r="AT267" s="175"/>
      <c r="AU267" s="175"/>
      <c r="AV267" s="274"/>
      <c r="AW267" s="274"/>
      <c r="AZ267" s="192"/>
      <c r="BA267" s="184"/>
      <c r="BB267" s="184"/>
      <c r="BC267" s="184"/>
      <c r="BD267" s="184"/>
      <c r="BE267" s="184"/>
      <c r="BF267" s="184"/>
      <c r="BG267" s="184"/>
      <c r="BH267" s="184"/>
      <c r="BI267" s="184"/>
      <c r="BJ267" s="184"/>
      <c r="BK267" s="184"/>
      <c r="BL267" s="184"/>
      <c r="BM267" s="184"/>
      <c r="BN267" s="184"/>
      <c r="BO267" s="184"/>
      <c r="BP267" s="184"/>
      <c r="BQ267" s="184"/>
      <c r="BR267" s="184"/>
      <c r="BS267" s="184"/>
      <c r="BT267" s="184"/>
      <c r="BU267" s="184"/>
      <c r="BV267" s="184"/>
      <c r="BW267" s="184"/>
      <c r="BX267" s="184"/>
      <c r="BY267" s="184"/>
      <c r="BZ267" s="184"/>
      <c r="CA267" s="184"/>
      <c r="CB267" s="184"/>
      <c r="CC267" s="184"/>
      <c r="CD267" s="184"/>
      <c r="CE267" s="184"/>
      <c r="CF267" s="184"/>
      <c r="CG267" s="184"/>
      <c r="CH267" s="184"/>
      <c r="CI267" s="184"/>
      <c r="CJ267" s="184"/>
      <c r="CK267" s="184"/>
      <c r="CL267" s="184"/>
      <c r="CM267" s="193"/>
    </row>
    <row r="268" spans="1:180" s="92" customFormat="1" ht="13.5" customHeight="1" x14ac:dyDescent="0.3">
      <c r="A268" s="236">
        <v>43</v>
      </c>
      <c r="B268" s="236" t="s">
        <v>343</v>
      </c>
      <c r="C268" s="219" t="s">
        <v>841</v>
      </c>
      <c r="D268" s="219" t="s">
        <v>814</v>
      </c>
      <c r="E268" s="222" t="str">
        <f>IFERROR(VLOOKUP(C268,Tabla4[#All],2,0),"")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268" s="219" t="s">
        <v>29</v>
      </c>
      <c r="G268" s="238" t="s">
        <v>32</v>
      </c>
      <c r="H268" s="236" t="s">
        <v>70</v>
      </c>
      <c r="I268" s="236" t="s">
        <v>344</v>
      </c>
      <c r="J268" s="236" t="s">
        <v>345</v>
      </c>
      <c r="K268" s="235" t="s">
        <v>346</v>
      </c>
      <c r="L268" s="235" t="s">
        <v>605</v>
      </c>
      <c r="M268" s="236" t="s">
        <v>32</v>
      </c>
      <c r="N268" s="236" t="s">
        <v>106</v>
      </c>
      <c r="O268" s="237">
        <f>672+513</f>
        <v>1185</v>
      </c>
      <c r="P268" s="236" t="str">
        <f>IF(AND(O268&lt;=2),"Muy Baja",IF(AND(O268&gt;=3,O268&lt;=23),"Baja",IF(AND(O268&gt;=24,O268&lt;=499),"Media",IF(AND(O268&gt;=500,O268&lt;=4999),"Alta",IF(AND(O268&gt;=5000),"Muy Alta",FALSE)))))</f>
        <v>Alta</v>
      </c>
      <c r="Q268" s="236" t="str">
        <f>IF(AND(O268&lt;=2),"20%",IF(AND(O268&gt;=3,O268&lt;=23),"40%",IF(AND(O268&gt;=24,O268&lt;=499),"60%",IF(AND(O268&gt;=500,O268&lt;=4999),"80%",IF(AND(O268&gt;=5000),"100%",FALSE)))))</f>
        <v>80%</v>
      </c>
      <c r="R268" s="236" t="s">
        <v>47</v>
      </c>
      <c r="S268" s="236" t="str">
        <f>IF(AND(R268=$GB$4),"Leve",IF(AND(R268=$GB$5),"Menor",IF(AND(R268=$GB$6),"Moderado",IF(AND(R268=$GB$7),"mayor",IF(AND(R268=$GB$8),"Catastrófico",IF(AND(R268=$GB$10),"Leve",IF(AND(R268=$GB$11),"Menor",IF(AND(R268=$GB$12),"Moderado",IF(AND(R268=$GB$13),"Mayor",IF(AND(R268=$GB$14),"Catastrófico",FALSE))))))))))</f>
        <v>Menor</v>
      </c>
      <c r="T268" s="234" t="str">
        <f>IF(AND(S268="Leve"),"20%",IF(AND(S268="Menor"),"40%",IF(AND(S268="Moderado"),"60%",IF(AND(S268="Mayor"),"80%",IF(AND(S268="Catastrófico"),"100%","")))))</f>
        <v>40%</v>
      </c>
      <c r="U268" s="236" t="s">
        <v>146</v>
      </c>
      <c r="V268" s="38">
        <v>1</v>
      </c>
      <c r="W268" s="38" t="s">
        <v>651</v>
      </c>
      <c r="X268" s="157" t="s">
        <v>54</v>
      </c>
      <c r="Y268" s="86" t="s">
        <v>51</v>
      </c>
      <c r="Z268" s="86" t="s">
        <v>57</v>
      </c>
      <c r="AA268" s="86" t="str">
        <f t="shared" si="6"/>
        <v>40%</v>
      </c>
      <c r="AB268" s="133" t="s">
        <v>786</v>
      </c>
      <c r="AC268" s="133" t="s">
        <v>791</v>
      </c>
      <c r="AD268" s="133" t="s">
        <v>796</v>
      </c>
      <c r="AE268" s="133" t="s">
        <v>785</v>
      </c>
      <c r="AF268" s="39">
        <f>IFERROR(IF(X268="Probabilidad",(Q268-(+Q268*AA268)),IF(X268="Impacto",Q268,"")),"")</f>
        <v>0.48</v>
      </c>
      <c r="AG268" s="242">
        <f>LOOKUP(2,1/(AF268:AF273&lt;&gt;""),AF268:AF273)</f>
        <v>0.28799999999999998</v>
      </c>
      <c r="AH268" s="242">
        <f>AG268*1</f>
        <v>0.28799999999999998</v>
      </c>
      <c r="AI268" s="236" t="str">
        <f>IF(AND(AH268&lt;=20%),"Muy Baja",IF(AND(AH268&gt;=21%,AH268&lt;=40%),"Baja",IF(AND(AH268&gt;=41%,AH268&lt;=60%),"Media",IF(AND(AH268&gt;=61%,AH268&lt;=80%),"Alta",IF(AND(AH268&gt;=81%,AH268&gt;=100%),"Muy Alta",FALSE)))))</f>
        <v>Baja</v>
      </c>
      <c r="AJ268" s="85" t="str">
        <f>IFERROR(IF(X268="Impacto",(T268-(+T268*AA268)),IF(X268="Probabilidad",T268,"")),"")</f>
        <v>40%</v>
      </c>
      <c r="AK268" s="242" t="str">
        <f>LOOKUP(2,1/(AJ268:AJ273&lt;&gt;""),AJ268:AJ273)</f>
        <v>40%</v>
      </c>
      <c r="AL268" s="242">
        <f>AK268*1</f>
        <v>0.4</v>
      </c>
      <c r="AM268" s="236" t="str">
        <f>CHOOSE((AL268&gt;=0%)+(AL268&gt;=21%)+(AL268&gt;=41%)+(AL268&gt;=61%)+(AL268&gt;=81%),"Leve","Menor","Moderado","Mayor","Catastrófico")</f>
        <v>Menor</v>
      </c>
      <c r="AN268" s="236" t="s">
        <v>146</v>
      </c>
      <c r="AO268" s="236" t="s">
        <v>67</v>
      </c>
      <c r="AP268" s="86"/>
      <c r="AQ268" s="86"/>
      <c r="AR268" s="45"/>
      <c r="AS268" s="45"/>
      <c r="AT268" s="45"/>
      <c r="AU268" s="86"/>
      <c r="AV268" s="236" t="s">
        <v>347</v>
      </c>
      <c r="AW268" s="236" t="s">
        <v>159</v>
      </c>
      <c r="AX268" s="203" t="s">
        <v>679</v>
      </c>
      <c r="AY268" s="88"/>
      <c r="BA268" s="198"/>
      <c r="BB268" s="198"/>
      <c r="BC268" s="198"/>
      <c r="BD268" s="196"/>
      <c r="BE268" s="196"/>
      <c r="BF268" s="196"/>
      <c r="BG268" s="196"/>
      <c r="BH268" s="196"/>
      <c r="BI268" s="196"/>
      <c r="BJ268" s="196"/>
      <c r="BK268" s="196"/>
      <c r="BL268" s="196"/>
      <c r="BM268" s="196"/>
      <c r="BN268" s="196"/>
      <c r="BO268" s="196"/>
      <c r="BP268" s="196"/>
      <c r="BQ268" s="196"/>
      <c r="BR268" s="196"/>
      <c r="BS268" s="196"/>
      <c r="BT268" s="196"/>
      <c r="BU268" s="196"/>
      <c r="BV268" s="196"/>
      <c r="BW268" s="196"/>
      <c r="BX268" s="196"/>
      <c r="BY268" s="196"/>
      <c r="BZ268" s="196"/>
      <c r="CA268" s="196"/>
      <c r="CB268" s="196"/>
      <c r="CC268" s="196"/>
      <c r="CD268" s="196"/>
      <c r="CE268" s="196"/>
      <c r="CF268" s="196"/>
      <c r="CG268" s="196"/>
      <c r="CH268" s="196"/>
      <c r="CI268" s="196"/>
      <c r="CJ268" s="196"/>
      <c r="CK268" s="196"/>
      <c r="CL268" s="196"/>
      <c r="FT268" s="27"/>
      <c r="FX268" s="36"/>
    </row>
    <row r="269" spans="1:180" s="92" customFormat="1" ht="13.5" customHeight="1" x14ac:dyDescent="0.3">
      <c r="A269" s="236"/>
      <c r="B269" s="236"/>
      <c r="C269" s="220"/>
      <c r="D269" s="220"/>
      <c r="E269" s="223"/>
      <c r="F269" s="220"/>
      <c r="G269" s="238"/>
      <c r="H269" s="236"/>
      <c r="I269" s="236"/>
      <c r="J269" s="236"/>
      <c r="K269" s="235"/>
      <c r="L269" s="235"/>
      <c r="M269" s="236"/>
      <c r="N269" s="236"/>
      <c r="O269" s="237"/>
      <c r="P269" s="236"/>
      <c r="Q269" s="236"/>
      <c r="R269" s="236"/>
      <c r="S269" s="236"/>
      <c r="T269" s="234"/>
      <c r="U269" s="236"/>
      <c r="V269" s="38">
        <v>2</v>
      </c>
      <c r="W269" s="38" t="s">
        <v>348</v>
      </c>
      <c r="X269" s="157" t="s">
        <v>54</v>
      </c>
      <c r="Y269" s="86" t="s">
        <v>51</v>
      </c>
      <c r="Z269" s="86" t="s">
        <v>57</v>
      </c>
      <c r="AA269" s="86" t="str">
        <f t="shared" si="6"/>
        <v>40%</v>
      </c>
      <c r="AB269" s="133" t="s">
        <v>786</v>
      </c>
      <c r="AC269" s="133" t="s">
        <v>791</v>
      </c>
      <c r="AD269" s="133" t="s">
        <v>796</v>
      </c>
      <c r="AE269" s="133" t="s">
        <v>785</v>
      </c>
      <c r="AF269" s="39">
        <f>IFERROR(IF(AND(X268="Probabilidad",X269="Probabilidad"),(AF268-(+AF268*AA269)),IF(X269="Probabilidad",(Q268-(+Q268*AA269)),IF(X269="Impacto",AF268,""))),"")</f>
        <v>0.28799999999999998</v>
      </c>
      <c r="AG269" s="242"/>
      <c r="AH269" s="242"/>
      <c r="AI269" s="236"/>
      <c r="AJ269" s="85" t="str">
        <f>IFERROR(IF(AND(X268="Impacto",AA269="Impacto"),(AJ268-(+AJ268*AA269)),IF(X269="Impacto",(T268-(+T268*AA269)),IF(X269="Probabilidad",AJ268,""))),"")</f>
        <v>40%</v>
      </c>
      <c r="AK269" s="242"/>
      <c r="AL269" s="242"/>
      <c r="AM269" s="236"/>
      <c r="AN269" s="236"/>
      <c r="AO269" s="236"/>
      <c r="AP269" s="86"/>
      <c r="AQ269" s="86"/>
      <c r="AR269" s="45"/>
      <c r="AS269" s="86"/>
      <c r="AT269" s="86"/>
      <c r="AU269" s="86"/>
      <c r="AV269" s="236"/>
      <c r="AW269" s="236"/>
      <c r="AX269" s="204"/>
      <c r="AY269" s="89"/>
      <c r="BA269" s="198"/>
      <c r="BB269" s="198"/>
      <c r="BC269" s="198"/>
      <c r="BD269" s="196"/>
      <c r="BE269" s="196"/>
      <c r="BF269" s="196"/>
      <c r="BG269" s="196"/>
      <c r="BH269" s="196"/>
      <c r="BI269" s="196"/>
      <c r="BJ269" s="196"/>
      <c r="BK269" s="196"/>
      <c r="BL269" s="196"/>
      <c r="BM269" s="196"/>
      <c r="BN269" s="196"/>
      <c r="BO269" s="196"/>
      <c r="BP269" s="196"/>
      <c r="BQ269" s="196"/>
      <c r="BR269" s="196"/>
      <c r="BS269" s="196"/>
      <c r="BT269" s="196"/>
      <c r="BU269" s="196"/>
      <c r="BV269" s="196"/>
      <c r="BW269" s="196"/>
      <c r="BX269" s="196"/>
      <c r="BY269" s="196"/>
      <c r="BZ269" s="196"/>
      <c r="CA269" s="196"/>
      <c r="CB269" s="196"/>
      <c r="CC269" s="196"/>
      <c r="CD269" s="196"/>
      <c r="CE269" s="196"/>
      <c r="CF269" s="196"/>
      <c r="CG269" s="196"/>
      <c r="CH269" s="196"/>
      <c r="CI269" s="196"/>
      <c r="CJ269" s="196"/>
      <c r="CK269" s="196"/>
      <c r="CL269" s="196"/>
      <c r="FT269" s="27"/>
    </row>
    <row r="270" spans="1:180" s="92" customFormat="1" ht="13.5" customHeight="1" x14ac:dyDescent="0.3">
      <c r="A270" s="236"/>
      <c r="B270" s="236"/>
      <c r="C270" s="220"/>
      <c r="D270" s="220"/>
      <c r="E270" s="223"/>
      <c r="F270" s="220"/>
      <c r="G270" s="238"/>
      <c r="H270" s="236"/>
      <c r="I270" s="236"/>
      <c r="J270" s="236"/>
      <c r="K270" s="235"/>
      <c r="L270" s="235"/>
      <c r="M270" s="236"/>
      <c r="N270" s="236"/>
      <c r="O270" s="237"/>
      <c r="P270" s="236"/>
      <c r="Q270" s="236"/>
      <c r="R270" s="236"/>
      <c r="S270" s="236"/>
      <c r="T270" s="234"/>
      <c r="U270" s="236"/>
      <c r="V270" s="38"/>
      <c r="W270" s="38"/>
      <c r="X270" s="157"/>
      <c r="Y270" s="86"/>
      <c r="Z270" s="86"/>
      <c r="AA270" s="86" t="str">
        <f t="shared" si="6"/>
        <v/>
      </c>
      <c r="AB270" s="133"/>
      <c r="AC270" s="133"/>
      <c r="AD270" s="133"/>
      <c r="AE270" s="133"/>
      <c r="AF270" s="39" t="str">
        <f>IFERROR(IF(AND(X269="Probabilidad",X270="Probabilidad"),(AF269-(+AF269*AA270)),IF(X270="Probabilidad",(Q269-(+Q269*AA270)),IF(X270="Impacto",AF269,""))),"")</f>
        <v/>
      </c>
      <c r="AG270" s="242"/>
      <c r="AH270" s="242"/>
      <c r="AI270" s="236"/>
      <c r="AJ270" s="85" t="str">
        <f>IFERROR(IF(AND(X269="Impacto",AA270="Impacto"),(AJ269-(+AJ269*AA270)),IF(X270="Impacto",(T269-(+T269*AA270)),IF(X270="Probabilidad",AJ269,""))),"")</f>
        <v/>
      </c>
      <c r="AK270" s="242"/>
      <c r="AL270" s="242"/>
      <c r="AM270" s="236"/>
      <c r="AN270" s="236"/>
      <c r="AO270" s="236"/>
      <c r="AP270" s="86"/>
      <c r="AQ270" s="86"/>
      <c r="AR270" s="45"/>
      <c r="AS270" s="86"/>
      <c r="AT270" s="86"/>
      <c r="AU270" s="86"/>
      <c r="AV270" s="236"/>
      <c r="AW270" s="236"/>
      <c r="AX270" s="204"/>
      <c r="AY270" s="89"/>
      <c r="BA270" s="198"/>
      <c r="BB270" s="198"/>
      <c r="BC270" s="198"/>
      <c r="BD270" s="196"/>
      <c r="BE270" s="196"/>
      <c r="BF270" s="196"/>
      <c r="BG270" s="196"/>
      <c r="BH270" s="196"/>
      <c r="BI270" s="196"/>
      <c r="BJ270" s="196"/>
      <c r="BK270" s="196"/>
      <c r="BL270" s="196"/>
      <c r="BM270" s="196"/>
      <c r="BN270" s="196"/>
      <c r="BO270" s="196"/>
      <c r="BP270" s="196"/>
      <c r="BQ270" s="196"/>
      <c r="BR270" s="196"/>
      <c r="BS270" s="196"/>
      <c r="BT270" s="196"/>
      <c r="BU270" s="196"/>
      <c r="BV270" s="196"/>
      <c r="BW270" s="196"/>
      <c r="BX270" s="196"/>
      <c r="BY270" s="196"/>
      <c r="BZ270" s="196"/>
      <c r="CA270" s="196"/>
      <c r="CB270" s="196"/>
      <c r="CC270" s="196"/>
      <c r="CD270" s="196"/>
      <c r="CE270" s="196"/>
      <c r="CF270" s="196"/>
      <c r="CG270" s="196"/>
      <c r="CH270" s="196"/>
      <c r="CI270" s="196"/>
      <c r="CJ270" s="196"/>
      <c r="CK270" s="196"/>
      <c r="CL270" s="196"/>
      <c r="FT270" s="27"/>
    </row>
    <row r="271" spans="1:180" s="92" customFormat="1" ht="13.5" customHeight="1" x14ac:dyDescent="0.3">
      <c r="A271" s="236"/>
      <c r="B271" s="236"/>
      <c r="C271" s="220"/>
      <c r="D271" s="220"/>
      <c r="E271" s="223"/>
      <c r="F271" s="220"/>
      <c r="G271" s="238"/>
      <c r="H271" s="236"/>
      <c r="I271" s="236"/>
      <c r="J271" s="236"/>
      <c r="K271" s="235"/>
      <c r="L271" s="235"/>
      <c r="M271" s="236"/>
      <c r="N271" s="236"/>
      <c r="O271" s="237"/>
      <c r="P271" s="236"/>
      <c r="Q271" s="236"/>
      <c r="R271" s="236"/>
      <c r="S271" s="236"/>
      <c r="T271" s="234"/>
      <c r="U271" s="236"/>
      <c r="V271" s="38"/>
      <c r="W271" s="38"/>
      <c r="X271" s="157"/>
      <c r="Y271" s="86"/>
      <c r="Z271" s="86"/>
      <c r="AA271" s="86" t="str">
        <f t="shared" si="6"/>
        <v/>
      </c>
      <c r="AB271" s="133"/>
      <c r="AC271" s="133"/>
      <c r="AD271" s="133"/>
      <c r="AE271" s="133"/>
      <c r="AF271" s="39" t="str">
        <f>IFERROR(IF(AND(X270="Probabilidad",X271="Probabilidad"),(AF270-(+AF270*AA271)),IF(X271="Probabilidad",(Q270-(+Q270*AA271)),IF(X271="Impacto",AF270,""))),"")</f>
        <v/>
      </c>
      <c r="AG271" s="242"/>
      <c r="AH271" s="242"/>
      <c r="AI271" s="236"/>
      <c r="AJ271" s="85" t="str">
        <f>IFERROR(IF(AND(X270="Impacto",AA271="Impacto"),(AJ270-(+AJ270*AA271)),IF(X271="Impacto",(T270-(+T270*AA271)),IF(X271="Probabilidad",AJ270,""))),"")</f>
        <v/>
      </c>
      <c r="AK271" s="242"/>
      <c r="AL271" s="242"/>
      <c r="AM271" s="236"/>
      <c r="AN271" s="236"/>
      <c r="AO271" s="236"/>
      <c r="AP271" s="86"/>
      <c r="AQ271" s="86"/>
      <c r="AR271" s="45"/>
      <c r="AS271" s="86"/>
      <c r="AT271" s="86"/>
      <c r="AU271" s="86"/>
      <c r="AV271" s="236"/>
      <c r="AW271" s="236"/>
      <c r="AX271" s="204"/>
      <c r="AY271" s="89"/>
      <c r="BA271" s="198"/>
      <c r="BB271" s="198"/>
      <c r="BC271" s="198"/>
      <c r="BD271" s="196"/>
      <c r="BE271" s="196"/>
      <c r="BF271" s="196"/>
      <c r="BG271" s="196"/>
      <c r="BH271" s="196"/>
      <c r="BI271" s="196"/>
      <c r="BJ271" s="196"/>
      <c r="BK271" s="196"/>
      <c r="BL271" s="196"/>
      <c r="BM271" s="196"/>
      <c r="BN271" s="196"/>
      <c r="BO271" s="196"/>
      <c r="BP271" s="196"/>
      <c r="BQ271" s="196"/>
      <c r="BR271" s="196"/>
      <c r="BS271" s="196"/>
      <c r="BT271" s="196"/>
      <c r="BU271" s="196"/>
      <c r="BV271" s="196"/>
      <c r="BW271" s="196"/>
      <c r="BX271" s="196"/>
      <c r="BY271" s="196"/>
      <c r="BZ271" s="196"/>
      <c r="CA271" s="196"/>
      <c r="CB271" s="196"/>
      <c r="CC271" s="196"/>
      <c r="CD271" s="196"/>
      <c r="CE271" s="196"/>
      <c r="CF271" s="196"/>
      <c r="CG271" s="196"/>
      <c r="CH271" s="196"/>
      <c r="CI271" s="196"/>
      <c r="CJ271" s="196"/>
      <c r="CK271" s="196"/>
      <c r="CL271" s="196"/>
      <c r="FT271" s="27"/>
    </row>
    <row r="272" spans="1:180" s="92" customFormat="1" ht="13.5" customHeight="1" x14ac:dyDescent="0.3">
      <c r="A272" s="236"/>
      <c r="B272" s="236"/>
      <c r="C272" s="220"/>
      <c r="D272" s="220"/>
      <c r="E272" s="223"/>
      <c r="F272" s="220"/>
      <c r="G272" s="238"/>
      <c r="H272" s="236"/>
      <c r="I272" s="236"/>
      <c r="J272" s="236"/>
      <c r="K272" s="235"/>
      <c r="L272" s="235"/>
      <c r="M272" s="236"/>
      <c r="N272" s="236"/>
      <c r="O272" s="237"/>
      <c r="P272" s="236"/>
      <c r="Q272" s="236"/>
      <c r="R272" s="236"/>
      <c r="S272" s="236"/>
      <c r="T272" s="234"/>
      <c r="U272" s="236"/>
      <c r="V272" s="38"/>
      <c r="W272" s="38"/>
      <c r="X272" s="157"/>
      <c r="Y272" s="86"/>
      <c r="Z272" s="86"/>
      <c r="AA272" s="86" t="str">
        <f t="shared" si="6"/>
        <v/>
      </c>
      <c r="AB272" s="133"/>
      <c r="AC272" s="133"/>
      <c r="AD272" s="133"/>
      <c r="AE272" s="133"/>
      <c r="AF272" s="39" t="str">
        <f>IFERROR(IF(AND(X271="Probabilidad",X272="Probabilidad"),(AF271-(+AF271*AA272)),IF(X272="Probabilidad",(Q271-(+Q271*AA272)),IF(X272="Impacto",AF271,""))),"")</f>
        <v/>
      </c>
      <c r="AG272" s="242"/>
      <c r="AH272" s="242"/>
      <c r="AI272" s="236"/>
      <c r="AJ272" s="85" t="str">
        <f>IFERROR(IF(AND(X271="Impacto",AA272="Impacto"),(AJ271-(+AJ271*AA272)),IF(X272="Impacto",(T271-(+T271*AA272)),IF(X272="Probabilidad",AJ271,""))),"")</f>
        <v/>
      </c>
      <c r="AK272" s="242"/>
      <c r="AL272" s="242"/>
      <c r="AM272" s="236"/>
      <c r="AN272" s="236"/>
      <c r="AO272" s="236"/>
      <c r="AP272" s="86"/>
      <c r="AQ272" s="86"/>
      <c r="AR272" s="45"/>
      <c r="AS272" s="86"/>
      <c r="AT272" s="86"/>
      <c r="AU272" s="86"/>
      <c r="AV272" s="236"/>
      <c r="AW272" s="236"/>
      <c r="AX272" s="204"/>
      <c r="AY272" s="89"/>
      <c r="BA272" s="198"/>
      <c r="BB272" s="198"/>
      <c r="BC272" s="198"/>
      <c r="BD272" s="196"/>
      <c r="BE272" s="196"/>
      <c r="BF272" s="196"/>
      <c r="BG272" s="196"/>
      <c r="BH272" s="196"/>
      <c r="BI272" s="196"/>
      <c r="BJ272" s="196"/>
      <c r="BK272" s="196"/>
      <c r="BL272" s="196"/>
      <c r="BM272" s="196"/>
      <c r="BN272" s="196"/>
      <c r="BO272" s="196"/>
      <c r="BP272" s="196"/>
      <c r="BQ272" s="196"/>
      <c r="BR272" s="196"/>
      <c r="BS272" s="196"/>
      <c r="BT272" s="196"/>
      <c r="BU272" s="196"/>
      <c r="BV272" s="196"/>
      <c r="BW272" s="196"/>
      <c r="BX272" s="196"/>
      <c r="BY272" s="196"/>
      <c r="BZ272" s="196"/>
      <c r="CA272" s="196"/>
      <c r="CB272" s="196"/>
      <c r="CC272" s="196"/>
      <c r="CD272" s="196"/>
      <c r="CE272" s="196"/>
      <c r="CF272" s="196"/>
      <c r="CG272" s="196"/>
      <c r="CH272" s="196"/>
      <c r="CI272" s="196"/>
      <c r="CJ272" s="196"/>
      <c r="CK272" s="196"/>
      <c r="CL272" s="196"/>
      <c r="FT272" s="27"/>
    </row>
    <row r="273" spans="1:180" s="92" customFormat="1" ht="21" customHeight="1" x14ac:dyDescent="0.3">
      <c r="A273" s="236"/>
      <c r="B273" s="236"/>
      <c r="C273" s="221"/>
      <c r="D273" s="221"/>
      <c r="E273" s="224"/>
      <c r="F273" s="221"/>
      <c r="G273" s="238"/>
      <c r="H273" s="236"/>
      <c r="I273" s="236"/>
      <c r="J273" s="236"/>
      <c r="K273" s="235"/>
      <c r="L273" s="235"/>
      <c r="M273" s="236"/>
      <c r="N273" s="236"/>
      <c r="O273" s="237"/>
      <c r="P273" s="236"/>
      <c r="Q273" s="236"/>
      <c r="R273" s="236"/>
      <c r="S273" s="236"/>
      <c r="T273" s="234"/>
      <c r="U273" s="236"/>
      <c r="V273" s="38"/>
      <c r="W273" s="38"/>
      <c r="X273" s="157"/>
      <c r="Y273" s="86"/>
      <c r="Z273" s="86"/>
      <c r="AA273" s="86" t="str">
        <f t="shared" si="6"/>
        <v/>
      </c>
      <c r="AB273" s="133"/>
      <c r="AC273" s="133"/>
      <c r="AD273" s="133"/>
      <c r="AE273" s="133"/>
      <c r="AF273" s="39" t="str">
        <f>IFERROR(IF(AND(X272="Probabilidad",X273="Probabilidad"),(AF272-(+AF272*AA273)),IF(X273="Probabilidad",(Q272-(+Q272*AA273)),IF(X273="Impacto",AF272,""))),"")</f>
        <v/>
      </c>
      <c r="AG273" s="242"/>
      <c r="AH273" s="242"/>
      <c r="AI273" s="236"/>
      <c r="AJ273" s="85" t="str">
        <f>IFERROR(IF(AND(X272="Impacto",AA273="Impacto"),(AJ272-(+AJ272*AA273)),IF(X273="Impacto",(T272-(+T272*AA273)),IF(X273="Probabilidad",AJ272,""))),"")</f>
        <v/>
      </c>
      <c r="AK273" s="242"/>
      <c r="AL273" s="242"/>
      <c r="AM273" s="236"/>
      <c r="AN273" s="236"/>
      <c r="AO273" s="236"/>
      <c r="AP273" s="86"/>
      <c r="AQ273" s="86"/>
      <c r="AR273" s="45"/>
      <c r="AS273" s="86"/>
      <c r="AT273" s="86"/>
      <c r="AU273" s="86"/>
      <c r="AV273" s="236"/>
      <c r="AW273" s="236"/>
      <c r="AX273" s="205"/>
      <c r="AY273" s="90"/>
      <c r="BA273" s="198"/>
      <c r="BB273" s="198"/>
      <c r="BC273" s="198"/>
      <c r="BD273" s="196"/>
      <c r="BE273" s="196"/>
      <c r="BF273" s="196"/>
      <c r="BG273" s="196"/>
      <c r="BH273" s="196"/>
      <c r="BI273" s="196"/>
      <c r="BJ273" s="196"/>
      <c r="BK273" s="196"/>
      <c r="BL273" s="196"/>
      <c r="BM273" s="196"/>
      <c r="BN273" s="196"/>
      <c r="BO273" s="196"/>
      <c r="BP273" s="196"/>
      <c r="BQ273" s="196"/>
      <c r="BR273" s="196"/>
      <c r="BS273" s="196"/>
      <c r="BT273" s="196"/>
      <c r="BU273" s="196"/>
      <c r="BV273" s="196"/>
      <c r="BW273" s="196"/>
      <c r="BX273" s="196"/>
      <c r="BY273" s="196"/>
      <c r="BZ273" s="196"/>
      <c r="CA273" s="196"/>
      <c r="CB273" s="196"/>
      <c r="CC273" s="196"/>
      <c r="CD273" s="196"/>
      <c r="CE273" s="196"/>
      <c r="CF273" s="196"/>
      <c r="CG273" s="196"/>
      <c r="CH273" s="196"/>
      <c r="CI273" s="196"/>
      <c r="CJ273" s="196"/>
      <c r="CK273" s="196"/>
      <c r="CL273" s="196"/>
      <c r="FT273" s="27"/>
      <c r="FX273" s="37"/>
    </row>
    <row r="274" spans="1:180" s="92" customFormat="1" ht="13.5" customHeight="1" x14ac:dyDescent="0.3">
      <c r="A274" s="236">
        <v>44</v>
      </c>
      <c r="B274" s="236" t="s">
        <v>343</v>
      </c>
      <c r="C274" s="219" t="s">
        <v>802</v>
      </c>
      <c r="D274" s="219" t="s">
        <v>836</v>
      </c>
      <c r="E274" s="222" t="str">
        <f>IFERROR(VLOOKUP(C274,Tabla4[#All],2,0),"")</f>
        <v>Eventos relacionados con la infraestructura tecnológica de la entidad.</v>
      </c>
      <c r="F274" s="219" t="s">
        <v>805</v>
      </c>
      <c r="G274" s="238" t="s">
        <v>162</v>
      </c>
      <c r="H274" s="236" t="s">
        <v>70</v>
      </c>
      <c r="I274" s="236" t="s">
        <v>349</v>
      </c>
      <c r="J274" s="236" t="s">
        <v>350</v>
      </c>
      <c r="K274" s="235" t="s">
        <v>351</v>
      </c>
      <c r="L274" s="236" t="s">
        <v>352</v>
      </c>
      <c r="M274" s="236" t="s">
        <v>162</v>
      </c>
      <c r="N274" s="236" t="s">
        <v>352</v>
      </c>
      <c r="O274" s="237">
        <v>672</v>
      </c>
      <c r="P274" s="236" t="str">
        <f>IF(AND(O274&lt;=2),"Muy Baja",IF(AND(O274&gt;=3,O274&lt;=23),"Baja",IF(AND(O274&gt;=24,O274&lt;=499),"Media",IF(AND(O274&gt;=500,O274&lt;=4999),"Alta",IF(AND(O274&gt;=5000),"Muy Alta",FALSE)))))</f>
        <v>Alta</v>
      </c>
      <c r="Q274" s="236" t="str">
        <f>IF(AND(O274&lt;=2),"20%",IF(AND(O274&gt;=3,O274&lt;=23),"40%",IF(AND(O274&gt;=24,O274&lt;=499),"60%",IF(AND(O274&gt;=500,O274&lt;=4999),"80%",IF(AND(O274&gt;=5000),"100%",FALSE)))))</f>
        <v>80%</v>
      </c>
      <c r="R274" s="236" t="s">
        <v>46</v>
      </c>
      <c r="S274" s="236" t="str">
        <f>IF(AND(R274=$GB$4),"Leve",IF(AND(R274=$GB$5),"Menor",IF(AND(R274=$GB$6),"Moderado",IF(AND(R274=$GB$7),"mayor",IF(AND(R274=$GB$8),"Catastrófico",IF(AND(R274=$GB$10),"Leve",IF(AND(R274=$GB$11),"Menor",IF(AND(R274=$GB$12),"Moderado",IF(AND(R274=$GB$13),"Mayor",IF(AND(R274=$GB$14),"Catastrófico",FALSE))))))))))</f>
        <v>Leve</v>
      </c>
      <c r="T274" s="234" t="str">
        <f>IF(AND(S274="Leve"),"20%",IF(AND(S274="Menor"),"40%",IF(AND(S274="Moderado"),"60%",IF(AND(S274="Mayor"),"80%",IF(AND(S274="Catastrófico"),"100%","")))))</f>
        <v>20%</v>
      </c>
      <c r="U274" s="236" t="s">
        <v>146</v>
      </c>
      <c r="V274" s="38">
        <v>1</v>
      </c>
      <c r="W274" s="38" t="s">
        <v>353</v>
      </c>
      <c r="X274" s="157" t="s">
        <v>54</v>
      </c>
      <c r="Y274" s="86" t="s">
        <v>51</v>
      </c>
      <c r="Z274" s="86" t="s">
        <v>57</v>
      </c>
      <c r="AA274" s="86" t="str">
        <f t="shared" si="6"/>
        <v>40%</v>
      </c>
      <c r="AB274" s="133" t="s">
        <v>786</v>
      </c>
      <c r="AC274" s="133" t="s">
        <v>794</v>
      </c>
      <c r="AD274" s="133" t="s">
        <v>787</v>
      </c>
      <c r="AE274" s="133" t="s">
        <v>785</v>
      </c>
      <c r="AF274" s="39">
        <f>IFERROR(IF(X274="Probabilidad",(Q274-(+Q274*AA274)),IF(X274="Impacto",Q274,"")),"")</f>
        <v>0.48</v>
      </c>
      <c r="AG274" s="242">
        <f>LOOKUP(2,1/(AF274:AF279&lt;&gt;""),AF274:AF279)</f>
        <v>0.28799999999999998</v>
      </c>
      <c r="AH274" s="242">
        <f>AG274*1</f>
        <v>0.28799999999999998</v>
      </c>
      <c r="AI274" s="236" t="str">
        <f>IF(AND(AH274&lt;=20%),"Muy Baja",IF(AND(AH274&gt;=21%,AH274&lt;=40%),"Baja",IF(AND(AH274&gt;=41%,AH274&lt;=60%),"Media",IF(AND(AH274&gt;=61%,AH274&lt;=80%),"Alta",IF(AND(AH274&gt;=81%,AH274&gt;=100%),"Muy Alta",FALSE)))))</f>
        <v>Baja</v>
      </c>
      <c r="AJ274" s="85" t="str">
        <f>IFERROR(IF(X274="Impacto",(T274-(+T274*AA274)),IF(X274="Probabilidad",T274,"")),"")</f>
        <v>20%</v>
      </c>
      <c r="AK274" s="242" t="str">
        <f>LOOKUP(2,1/(AJ274:AJ279&lt;&gt;""),AJ274:AJ279)</f>
        <v>20%</v>
      </c>
      <c r="AL274" s="242">
        <f>AK274*1</f>
        <v>0.2</v>
      </c>
      <c r="AM274" s="236" t="str">
        <f>CHOOSE((AL274&gt;=0%)+(AL274&gt;=21%)+(AL274&gt;=41%)+(AL274&gt;=61%)+(AL274&gt;=81%),"Leve","Menor","Moderado","Mayor","Catastrófico")</f>
        <v>Leve</v>
      </c>
      <c r="AN274" s="236" t="s">
        <v>174</v>
      </c>
      <c r="AO274" s="236" t="s">
        <v>67</v>
      </c>
      <c r="AP274" s="86"/>
      <c r="AQ274" s="86"/>
      <c r="AR274" s="50"/>
      <c r="AS274" s="86"/>
      <c r="AT274" s="86"/>
      <c r="AU274" s="86"/>
      <c r="AV274" s="236" t="s">
        <v>354</v>
      </c>
      <c r="AW274" s="236" t="s">
        <v>159</v>
      </c>
      <c r="AX274" s="203">
        <v>2350</v>
      </c>
      <c r="AY274" s="88"/>
      <c r="BA274" s="198"/>
      <c r="BB274" s="198"/>
      <c r="BC274" s="198"/>
      <c r="BD274" s="196"/>
      <c r="BE274" s="196"/>
      <c r="BF274" s="196"/>
      <c r="BG274" s="196"/>
      <c r="BH274" s="196"/>
      <c r="BI274" s="196"/>
      <c r="BJ274" s="196"/>
      <c r="BK274" s="196"/>
      <c r="BL274" s="196"/>
      <c r="BM274" s="196"/>
      <c r="BN274" s="196"/>
      <c r="BO274" s="196"/>
      <c r="BP274" s="196"/>
      <c r="BQ274" s="196"/>
      <c r="BR274" s="196"/>
      <c r="BS274" s="196"/>
      <c r="BT274" s="196"/>
      <c r="BU274" s="196"/>
      <c r="BV274" s="196"/>
      <c r="BW274" s="196"/>
      <c r="BX274" s="196"/>
      <c r="BY274" s="196"/>
      <c r="BZ274" s="196"/>
      <c r="CA274" s="196"/>
      <c r="CB274" s="196"/>
      <c r="CC274" s="196"/>
      <c r="CD274" s="196"/>
      <c r="CE274" s="196"/>
      <c r="CF274" s="196"/>
      <c r="CG274" s="196"/>
      <c r="CH274" s="196"/>
      <c r="CI274" s="196"/>
      <c r="CJ274" s="196"/>
      <c r="CK274" s="196"/>
      <c r="CL274" s="196"/>
      <c r="FT274" s="27"/>
      <c r="FX274" s="36"/>
    </row>
    <row r="275" spans="1:180" s="92" customFormat="1" ht="13.5" customHeight="1" x14ac:dyDescent="0.3">
      <c r="A275" s="236"/>
      <c r="B275" s="236"/>
      <c r="C275" s="220"/>
      <c r="D275" s="220"/>
      <c r="E275" s="223"/>
      <c r="F275" s="220"/>
      <c r="G275" s="238"/>
      <c r="H275" s="236"/>
      <c r="I275" s="236"/>
      <c r="J275" s="236"/>
      <c r="K275" s="235"/>
      <c r="L275" s="236"/>
      <c r="M275" s="236"/>
      <c r="N275" s="236"/>
      <c r="O275" s="237"/>
      <c r="P275" s="236"/>
      <c r="Q275" s="236"/>
      <c r="R275" s="236"/>
      <c r="S275" s="236"/>
      <c r="T275" s="234"/>
      <c r="U275" s="236"/>
      <c r="V275" s="38">
        <v>2</v>
      </c>
      <c r="W275" s="95" t="s">
        <v>678</v>
      </c>
      <c r="X275" s="157" t="s">
        <v>54</v>
      </c>
      <c r="Y275" s="86" t="s">
        <v>51</v>
      </c>
      <c r="Z275" s="86" t="s">
        <v>57</v>
      </c>
      <c r="AA275" s="86" t="str">
        <f t="shared" si="6"/>
        <v>40%</v>
      </c>
      <c r="AB275" s="133" t="s">
        <v>786</v>
      </c>
      <c r="AC275" s="133" t="s">
        <v>793</v>
      </c>
      <c r="AD275" s="133" t="s">
        <v>787</v>
      </c>
      <c r="AE275" s="133" t="s">
        <v>785</v>
      </c>
      <c r="AF275" s="39">
        <f>IFERROR(IF(AND(X274="Probabilidad",X275="Probabilidad"),(AF274-(+AF274*AA275)),IF(X275="Probabilidad",(Q274-(+Q274*AA275)),IF(X275="Impacto",AF274,""))),"")</f>
        <v>0.28799999999999998</v>
      </c>
      <c r="AG275" s="242"/>
      <c r="AH275" s="242"/>
      <c r="AI275" s="236"/>
      <c r="AJ275" s="85" t="str">
        <f>IFERROR(IF(AND(X274="Impacto",AA275="Impacto"),(AJ274-(+AJ274*AA275)),IF(X275="Impacto",(T274-(+T274*AA275)),IF(X275="Probabilidad",AJ274,""))),"")</f>
        <v>20%</v>
      </c>
      <c r="AK275" s="242"/>
      <c r="AL275" s="242"/>
      <c r="AM275" s="236"/>
      <c r="AN275" s="236"/>
      <c r="AO275" s="236"/>
      <c r="AP275" s="86"/>
      <c r="AQ275" s="86"/>
      <c r="AR275" s="45"/>
      <c r="AS275" s="86"/>
      <c r="AT275" s="86"/>
      <c r="AU275" s="86" t="s">
        <v>670</v>
      </c>
      <c r="AV275" s="236"/>
      <c r="AW275" s="236"/>
      <c r="AX275" s="204"/>
      <c r="AY275" s="89"/>
      <c r="BA275" s="198"/>
      <c r="BB275" s="198"/>
      <c r="BC275" s="198"/>
      <c r="BD275" s="196"/>
      <c r="BE275" s="196"/>
      <c r="BF275" s="196"/>
      <c r="BG275" s="196"/>
      <c r="BH275" s="196"/>
      <c r="BI275" s="196"/>
      <c r="BJ275" s="196"/>
      <c r="BK275" s="196"/>
      <c r="BL275" s="196"/>
      <c r="BM275" s="196"/>
      <c r="BN275" s="196"/>
      <c r="BO275" s="196"/>
      <c r="BP275" s="196"/>
      <c r="BQ275" s="196"/>
      <c r="BR275" s="196"/>
      <c r="BS275" s="196"/>
      <c r="BT275" s="196"/>
      <c r="BU275" s="196"/>
      <c r="BV275" s="196"/>
      <c r="BW275" s="196"/>
      <c r="BX275" s="196"/>
      <c r="BY275" s="196"/>
      <c r="BZ275" s="196"/>
      <c r="CA275" s="196"/>
      <c r="CB275" s="196"/>
      <c r="CC275" s="196"/>
      <c r="CD275" s="196"/>
      <c r="CE275" s="196"/>
      <c r="CF275" s="196"/>
      <c r="CG275" s="196"/>
      <c r="CH275" s="196"/>
      <c r="CI275" s="196"/>
      <c r="CJ275" s="196"/>
      <c r="CK275" s="196"/>
      <c r="CL275" s="196"/>
      <c r="FT275" s="27"/>
    </row>
    <row r="276" spans="1:180" s="92" customFormat="1" ht="13.5" customHeight="1" x14ac:dyDescent="0.3">
      <c r="A276" s="236"/>
      <c r="B276" s="236"/>
      <c r="C276" s="220"/>
      <c r="D276" s="220"/>
      <c r="E276" s="223"/>
      <c r="F276" s="220"/>
      <c r="G276" s="238"/>
      <c r="H276" s="236"/>
      <c r="I276" s="236"/>
      <c r="J276" s="236"/>
      <c r="K276" s="235"/>
      <c r="L276" s="236"/>
      <c r="M276" s="236"/>
      <c r="N276" s="236"/>
      <c r="O276" s="237"/>
      <c r="P276" s="236"/>
      <c r="Q276" s="236"/>
      <c r="R276" s="236"/>
      <c r="S276" s="236"/>
      <c r="T276" s="234"/>
      <c r="U276" s="236"/>
      <c r="V276" s="38"/>
      <c r="W276" s="38"/>
      <c r="X276" s="157"/>
      <c r="Y276" s="86"/>
      <c r="Z276" s="86"/>
      <c r="AA276" s="86" t="str">
        <f t="shared" si="6"/>
        <v/>
      </c>
      <c r="AB276" s="133"/>
      <c r="AC276" s="133"/>
      <c r="AD276" s="133"/>
      <c r="AE276" s="133"/>
      <c r="AF276" s="39" t="str">
        <f>IFERROR(IF(AND(X275="Probabilidad",X276="Probabilidad"),(AF275-(+AF275*AA276)),IF(X276="Probabilidad",(Q275-(+Q275*AA276)),IF(X276="Impacto",AF275,""))),"")</f>
        <v/>
      </c>
      <c r="AG276" s="242"/>
      <c r="AH276" s="242"/>
      <c r="AI276" s="236"/>
      <c r="AJ276" s="85" t="str">
        <f>IFERROR(IF(AND(X275="Impacto",AA276="Impacto"),(AJ275-(+AJ275*AA276)),IF(X276="Impacto",(T275-(+T275*AA276)),IF(X276="Probabilidad",AJ275,""))),"")</f>
        <v/>
      </c>
      <c r="AK276" s="242"/>
      <c r="AL276" s="242"/>
      <c r="AM276" s="236"/>
      <c r="AN276" s="236"/>
      <c r="AO276" s="236"/>
      <c r="AP276" s="86"/>
      <c r="AQ276" s="86"/>
      <c r="AR276" s="45"/>
      <c r="AS276" s="86"/>
      <c r="AT276" s="86"/>
      <c r="AU276" s="86"/>
      <c r="AV276" s="236"/>
      <c r="AW276" s="236"/>
      <c r="AX276" s="204"/>
      <c r="AY276" s="89"/>
      <c r="BA276" s="198"/>
      <c r="BB276" s="198"/>
      <c r="BC276" s="198"/>
      <c r="BD276" s="196"/>
      <c r="BE276" s="196"/>
      <c r="BF276" s="196"/>
      <c r="BG276" s="196"/>
      <c r="BH276" s="196"/>
      <c r="BI276" s="196"/>
      <c r="BJ276" s="196"/>
      <c r="BK276" s="196"/>
      <c r="BL276" s="196"/>
      <c r="BM276" s="196"/>
      <c r="BN276" s="196"/>
      <c r="BO276" s="196"/>
      <c r="BP276" s="196"/>
      <c r="BQ276" s="196"/>
      <c r="BR276" s="196"/>
      <c r="BS276" s="196"/>
      <c r="BT276" s="196"/>
      <c r="BU276" s="196"/>
      <c r="BV276" s="196"/>
      <c r="BW276" s="196"/>
      <c r="BX276" s="196"/>
      <c r="BY276" s="196"/>
      <c r="BZ276" s="196"/>
      <c r="CA276" s="196"/>
      <c r="CB276" s="196"/>
      <c r="CC276" s="196"/>
      <c r="CD276" s="196"/>
      <c r="CE276" s="196"/>
      <c r="CF276" s="196"/>
      <c r="CG276" s="196"/>
      <c r="CH276" s="196"/>
      <c r="CI276" s="196"/>
      <c r="CJ276" s="196"/>
      <c r="CK276" s="196"/>
      <c r="CL276" s="196"/>
      <c r="FT276" s="27"/>
    </row>
    <row r="277" spans="1:180" s="92" customFormat="1" ht="13.5" customHeight="1" x14ac:dyDescent="0.3">
      <c r="A277" s="236"/>
      <c r="B277" s="236"/>
      <c r="C277" s="220"/>
      <c r="D277" s="220"/>
      <c r="E277" s="223"/>
      <c r="F277" s="220"/>
      <c r="G277" s="238"/>
      <c r="H277" s="236"/>
      <c r="I277" s="236"/>
      <c r="J277" s="236"/>
      <c r="K277" s="235"/>
      <c r="L277" s="236"/>
      <c r="M277" s="236"/>
      <c r="N277" s="236"/>
      <c r="O277" s="237"/>
      <c r="P277" s="236"/>
      <c r="Q277" s="236"/>
      <c r="R277" s="236"/>
      <c r="S277" s="236"/>
      <c r="T277" s="234"/>
      <c r="U277" s="236"/>
      <c r="V277" s="38"/>
      <c r="W277" s="38"/>
      <c r="X277" s="157"/>
      <c r="Y277" s="86"/>
      <c r="Z277" s="86"/>
      <c r="AA277" s="86" t="str">
        <f t="shared" si="6"/>
        <v/>
      </c>
      <c r="AB277" s="133"/>
      <c r="AC277" s="133"/>
      <c r="AD277" s="133"/>
      <c r="AE277" s="133"/>
      <c r="AF277" s="39" t="str">
        <f>IFERROR(IF(AND(X276="Probabilidad",X277="Probabilidad"),(AF276-(+AF276*AA277)),IF(X277="Probabilidad",(Q276-(+Q276*AA277)),IF(X277="Impacto",AF276,""))),"")</f>
        <v/>
      </c>
      <c r="AG277" s="242"/>
      <c r="AH277" s="242"/>
      <c r="AI277" s="236"/>
      <c r="AJ277" s="85" t="str">
        <f>IFERROR(IF(AND(X276="Impacto",AA277="Impacto"),(AJ276-(+AJ276*AA277)),IF(X277="Impacto",(T276-(+T276*AA277)),IF(X277="Probabilidad",AJ276,""))),"")</f>
        <v/>
      </c>
      <c r="AK277" s="242"/>
      <c r="AL277" s="242"/>
      <c r="AM277" s="236"/>
      <c r="AN277" s="236"/>
      <c r="AO277" s="236"/>
      <c r="AP277" s="86"/>
      <c r="AQ277" s="86"/>
      <c r="AR277" s="45"/>
      <c r="AS277" s="86"/>
      <c r="AT277" s="86"/>
      <c r="AU277" s="86"/>
      <c r="AV277" s="236"/>
      <c r="AW277" s="236"/>
      <c r="AX277" s="204"/>
      <c r="AY277" s="89"/>
      <c r="BA277" s="198"/>
      <c r="BB277" s="198"/>
      <c r="BC277" s="198"/>
      <c r="BD277" s="196"/>
      <c r="BE277" s="196"/>
      <c r="BF277" s="196"/>
      <c r="BG277" s="196"/>
      <c r="BH277" s="196"/>
      <c r="BI277" s="196"/>
      <c r="BJ277" s="196"/>
      <c r="BK277" s="196"/>
      <c r="BL277" s="196"/>
      <c r="BM277" s="196"/>
      <c r="BN277" s="196"/>
      <c r="BO277" s="196"/>
      <c r="BP277" s="196"/>
      <c r="BQ277" s="196"/>
      <c r="BR277" s="196"/>
      <c r="BS277" s="196"/>
      <c r="BT277" s="196"/>
      <c r="BU277" s="196"/>
      <c r="BV277" s="196"/>
      <c r="BW277" s="196"/>
      <c r="BX277" s="196"/>
      <c r="BY277" s="196"/>
      <c r="BZ277" s="196"/>
      <c r="CA277" s="196"/>
      <c r="CB277" s="196"/>
      <c r="CC277" s="196"/>
      <c r="CD277" s="196"/>
      <c r="CE277" s="196"/>
      <c r="CF277" s="196"/>
      <c r="CG277" s="196"/>
      <c r="CH277" s="196"/>
      <c r="CI277" s="196"/>
      <c r="CJ277" s="196"/>
      <c r="CK277" s="196"/>
      <c r="CL277" s="196"/>
      <c r="FT277" s="27"/>
    </row>
    <row r="278" spans="1:180" s="92" customFormat="1" ht="13.5" customHeight="1" x14ac:dyDescent="0.3">
      <c r="A278" s="236"/>
      <c r="B278" s="236"/>
      <c r="C278" s="220"/>
      <c r="D278" s="220"/>
      <c r="E278" s="223"/>
      <c r="F278" s="220"/>
      <c r="G278" s="238"/>
      <c r="H278" s="236"/>
      <c r="I278" s="236"/>
      <c r="J278" s="236"/>
      <c r="K278" s="235"/>
      <c r="L278" s="236"/>
      <c r="M278" s="236"/>
      <c r="N278" s="236"/>
      <c r="O278" s="237"/>
      <c r="P278" s="236"/>
      <c r="Q278" s="236"/>
      <c r="R278" s="236"/>
      <c r="S278" s="236"/>
      <c r="T278" s="234"/>
      <c r="U278" s="236"/>
      <c r="V278" s="38"/>
      <c r="W278" s="38"/>
      <c r="X278" s="157"/>
      <c r="Y278" s="86"/>
      <c r="Z278" s="86"/>
      <c r="AA278" s="86" t="str">
        <f t="shared" si="6"/>
        <v/>
      </c>
      <c r="AB278" s="133"/>
      <c r="AC278" s="133"/>
      <c r="AD278" s="133"/>
      <c r="AE278" s="133"/>
      <c r="AF278" s="39" t="str">
        <f>IFERROR(IF(AND(X277="Probabilidad",X278="Probabilidad"),(AF277-(+AF277*AA278)),IF(X278="Probabilidad",(Q277-(+Q277*AA278)),IF(X278="Impacto",AF277,""))),"")</f>
        <v/>
      </c>
      <c r="AG278" s="242"/>
      <c r="AH278" s="242"/>
      <c r="AI278" s="236"/>
      <c r="AJ278" s="85" t="str">
        <f>IFERROR(IF(AND(X277="Impacto",AA278="Impacto"),(AJ277-(+AJ277*AA278)),IF(X278="Impacto",(T277-(+T277*AA278)),IF(X278="Probabilidad",AJ277,""))),"")</f>
        <v/>
      </c>
      <c r="AK278" s="242"/>
      <c r="AL278" s="242"/>
      <c r="AM278" s="236"/>
      <c r="AN278" s="236"/>
      <c r="AO278" s="236"/>
      <c r="AP278" s="86"/>
      <c r="AQ278" s="86"/>
      <c r="AR278" s="45"/>
      <c r="AS278" s="86"/>
      <c r="AT278" s="86"/>
      <c r="AU278" s="86"/>
      <c r="AV278" s="236"/>
      <c r="AW278" s="236"/>
      <c r="AX278" s="204"/>
      <c r="AY278" s="89"/>
      <c r="BA278" s="198"/>
      <c r="BB278" s="198"/>
      <c r="BC278" s="198"/>
      <c r="BD278" s="196"/>
      <c r="BE278" s="196"/>
      <c r="BF278" s="196"/>
      <c r="BG278" s="196"/>
      <c r="BH278" s="196"/>
      <c r="BI278" s="196"/>
      <c r="BJ278" s="196"/>
      <c r="BK278" s="196"/>
      <c r="BL278" s="196"/>
      <c r="BM278" s="196"/>
      <c r="BN278" s="196"/>
      <c r="BO278" s="196"/>
      <c r="BP278" s="196"/>
      <c r="BQ278" s="196"/>
      <c r="BR278" s="196"/>
      <c r="BS278" s="196"/>
      <c r="BT278" s="196"/>
      <c r="BU278" s="196"/>
      <c r="BV278" s="196"/>
      <c r="BW278" s="196"/>
      <c r="BX278" s="196"/>
      <c r="BY278" s="196"/>
      <c r="BZ278" s="196"/>
      <c r="CA278" s="196"/>
      <c r="CB278" s="196"/>
      <c r="CC278" s="196"/>
      <c r="CD278" s="196"/>
      <c r="CE278" s="196"/>
      <c r="CF278" s="196"/>
      <c r="CG278" s="196"/>
      <c r="CH278" s="196"/>
      <c r="CI278" s="196"/>
      <c r="CJ278" s="196"/>
      <c r="CK278" s="196"/>
      <c r="CL278" s="196"/>
      <c r="FT278" s="27"/>
    </row>
    <row r="279" spans="1:180" s="92" customFormat="1" ht="13.5" customHeight="1" x14ac:dyDescent="0.3">
      <c r="A279" s="236"/>
      <c r="B279" s="236"/>
      <c r="C279" s="221"/>
      <c r="D279" s="221"/>
      <c r="E279" s="224"/>
      <c r="F279" s="221"/>
      <c r="G279" s="238"/>
      <c r="H279" s="236"/>
      <c r="I279" s="236"/>
      <c r="J279" s="236"/>
      <c r="K279" s="235"/>
      <c r="L279" s="236"/>
      <c r="M279" s="236"/>
      <c r="N279" s="236"/>
      <c r="O279" s="237"/>
      <c r="P279" s="236"/>
      <c r="Q279" s="236"/>
      <c r="R279" s="236"/>
      <c r="S279" s="236"/>
      <c r="T279" s="234"/>
      <c r="U279" s="236"/>
      <c r="V279" s="38"/>
      <c r="W279" s="38"/>
      <c r="X279" s="157"/>
      <c r="Y279" s="86"/>
      <c r="Z279" s="86"/>
      <c r="AA279" s="86" t="str">
        <f t="shared" si="6"/>
        <v/>
      </c>
      <c r="AB279" s="133"/>
      <c r="AC279" s="133"/>
      <c r="AD279" s="133"/>
      <c r="AE279" s="133"/>
      <c r="AF279" s="39" t="str">
        <f>IFERROR(IF(AND(X278="Probabilidad",X279="Probabilidad"),(AF278-(+AF278*AA279)),IF(X279="Probabilidad",(Q278-(+Q278*AA279)),IF(X279="Impacto",AF278,""))),"")</f>
        <v/>
      </c>
      <c r="AG279" s="242"/>
      <c r="AH279" s="242"/>
      <c r="AI279" s="236"/>
      <c r="AJ279" s="85" t="str">
        <f>IFERROR(IF(AND(X278="Impacto",AA279="Impacto"),(AJ278-(+AJ278*AA279)),IF(X279="Impacto",(T278-(+T278*AA279)),IF(X279="Probabilidad",AJ278,""))),"")</f>
        <v/>
      </c>
      <c r="AK279" s="242"/>
      <c r="AL279" s="242"/>
      <c r="AM279" s="236"/>
      <c r="AN279" s="236"/>
      <c r="AO279" s="236"/>
      <c r="AP279" s="86"/>
      <c r="AQ279" s="86"/>
      <c r="AR279" s="45"/>
      <c r="AS279" s="86"/>
      <c r="AT279" s="86"/>
      <c r="AU279" s="86"/>
      <c r="AV279" s="236"/>
      <c r="AW279" s="236"/>
      <c r="AX279" s="205"/>
      <c r="AY279" s="90"/>
      <c r="BA279" s="198"/>
      <c r="BB279" s="198"/>
      <c r="BC279" s="198"/>
      <c r="BD279" s="196"/>
      <c r="BE279" s="196"/>
      <c r="BF279" s="196"/>
      <c r="BG279" s="196"/>
      <c r="BH279" s="196"/>
      <c r="BI279" s="196"/>
      <c r="BJ279" s="196"/>
      <c r="BK279" s="196"/>
      <c r="BL279" s="196"/>
      <c r="BM279" s="196"/>
      <c r="BN279" s="196"/>
      <c r="BO279" s="196"/>
      <c r="BP279" s="196"/>
      <c r="BQ279" s="196"/>
      <c r="BR279" s="196"/>
      <c r="BS279" s="196"/>
      <c r="BT279" s="196"/>
      <c r="BU279" s="196"/>
      <c r="BV279" s="196"/>
      <c r="BW279" s="196"/>
      <c r="BX279" s="196"/>
      <c r="BY279" s="196"/>
      <c r="BZ279" s="196"/>
      <c r="CA279" s="196"/>
      <c r="CB279" s="196"/>
      <c r="CC279" s="196"/>
      <c r="CD279" s="196"/>
      <c r="CE279" s="196"/>
      <c r="CF279" s="196"/>
      <c r="CG279" s="196"/>
      <c r="CH279" s="196"/>
      <c r="CI279" s="196"/>
      <c r="CJ279" s="196"/>
      <c r="CK279" s="196"/>
      <c r="CL279" s="196"/>
      <c r="FT279" s="27"/>
      <c r="FX279" s="37"/>
    </row>
    <row r="280" spans="1:180" s="92" customFormat="1" ht="13.5" customHeight="1" x14ac:dyDescent="0.3">
      <c r="A280" s="236">
        <v>45</v>
      </c>
      <c r="B280" s="236" t="s">
        <v>343</v>
      </c>
      <c r="C280" s="219" t="s">
        <v>841</v>
      </c>
      <c r="D280" s="219" t="s">
        <v>814</v>
      </c>
      <c r="E280" s="222" t="str">
        <f>IFERROR(VLOOKUP(C280,Tabla4[#All],2,0),"")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280" s="219" t="s">
        <v>250</v>
      </c>
      <c r="G280" s="238" t="s">
        <v>32</v>
      </c>
      <c r="H280" s="236" t="s">
        <v>70</v>
      </c>
      <c r="I280" s="236" t="s">
        <v>355</v>
      </c>
      <c r="J280" s="236" t="s">
        <v>356</v>
      </c>
      <c r="K280" s="235" t="s">
        <v>357</v>
      </c>
      <c r="L280" s="235" t="s">
        <v>590</v>
      </c>
      <c r="M280" s="236" t="s">
        <v>32</v>
      </c>
      <c r="N280" s="237" t="s">
        <v>106</v>
      </c>
      <c r="O280" s="237">
        <f>(150*11)+300</f>
        <v>1950</v>
      </c>
      <c r="P280" s="236" t="str">
        <f>IF(AND(O280&lt;=2),"Muy Baja",IF(AND(O280&gt;=3,O280&lt;=23),"Baja",IF(AND(O280&gt;=24,O280&lt;=499),"Media",IF(AND(O280&gt;=500,O280&lt;=4999),"Alta",IF(AND(O280&gt;=5000),"Muy Alta",FALSE)))))</f>
        <v>Alta</v>
      </c>
      <c r="Q280" s="236" t="str">
        <f>IF(AND(O280&lt;=2),"20%",IF(AND(O280&gt;=3,O280&lt;=23),"40%",IF(AND(O280&gt;=24,O280&lt;=499),"60%",IF(AND(O280&gt;=500,O280&lt;=4999),"80%",IF(AND(O280&gt;=5000),"100%",FALSE)))))</f>
        <v>80%</v>
      </c>
      <c r="R280" s="236" t="s">
        <v>48</v>
      </c>
      <c r="S280" s="236" t="str">
        <f>IF(AND(R280=$GB$4),"Leve",IF(AND(R280=$GB$5),"Menor",IF(AND(R280=$GB$6),"Moderado",IF(AND(R280=$GB$7),"mayor",IF(AND(R280=$GB$8),"Catastrófico",IF(AND(R280=$GB$10),"Leve",IF(AND(R280=$GB$11),"Menor",IF(AND(R280=$GB$12),"Moderado",IF(AND(R280=$GB$13),"Mayor",IF(AND(R280=$GB$14),"Catastrófico",FALSE))))))))))</f>
        <v>Moderado</v>
      </c>
      <c r="T280" s="234" t="str">
        <f>IF(AND(S280="Leve"),"20%",IF(AND(S280="Menor"),"40%",IF(AND(S280="Moderado"),"60%",IF(AND(S280="Mayor"),"80%",IF(AND(S280="Catastrófico"),"100%","")))))</f>
        <v>60%</v>
      </c>
      <c r="U280" s="236" t="s">
        <v>169</v>
      </c>
      <c r="V280" s="38">
        <v>1</v>
      </c>
      <c r="W280" s="38" t="s">
        <v>737</v>
      </c>
      <c r="X280" s="157" t="s">
        <v>54</v>
      </c>
      <c r="Y280" s="86" t="s">
        <v>51</v>
      </c>
      <c r="Z280" s="86" t="s">
        <v>56</v>
      </c>
      <c r="AA280" s="86" t="str">
        <f t="shared" si="6"/>
        <v>50%</v>
      </c>
      <c r="AB280" s="133" t="s">
        <v>790</v>
      </c>
      <c r="AC280" s="133" t="s">
        <v>793</v>
      </c>
      <c r="AD280" s="133" t="s">
        <v>787</v>
      </c>
      <c r="AE280" s="133" t="s">
        <v>785</v>
      </c>
      <c r="AF280" s="39">
        <f>IFERROR(IF(X280="Probabilidad",(Q280-(+Q280*AA280)),IF(X280="Impacto",Q280,"")),"")</f>
        <v>0.4</v>
      </c>
      <c r="AG280" s="242">
        <f>LOOKUP(2,1/(AF280:AF285&lt;&gt;""),AF280:AF285)</f>
        <v>0.03</v>
      </c>
      <c r="AH280" s="242">
        <f>AG280*1</f>
        <v>0.03</v>
      </c>
      <c r="AI280" s="236" t="str">
        <f>IF(AND(AH280&lt;=20%),"Muy Baja",IF(AND(AH280&gt;=21%,AH280&lt;=40%),"Baja",IF(AND(AH280&gt;=41%,AH280&lt;=60%),"Media",IF(AND(AH280&gt;=61%,AH280&lt;=80%),"Alta",IF(AND(AH280&gt;=81%,AH280&gt;=100%),"Muy Alta",FALSE)))))</f>
        <v>Muy Baja</v>
      </c>
      <c r="AJ280" s="85" t="str">
        <f>IFERROR(IF(X280="Impacto",(T280-(+T280*AA280)),IF(X280="Probabilidad",T280,"")),"")</f>
        <v>60%</v>
      </c>
      <c r="AK280" s="242" t="str">
        <f>LOOKUP(2,1/(AJ280:AJ285&lt;&gt;""),AJ280:AJ285)</f>
        <v>60%</v>
      </c>
      <c r="AL280" s="242">
        <f>AK280*1</f>
        <v>0.6</v>
      </c>
      <c r="AM280" s="236" t="str">
        <f>CHOOSE((AL280&gt;=0%)+(AL280&gt;=21%)+(AL280&gt;=41%)+(AL280&gt;=61%)+(AL280&gt;=81%),"Leve","Menor","Moderado","Mayor","Catastrófico")</f>
        <v>Moderado</v>
      </c>
      <c r="AN280" s="236" t="s">
        <v>146</v>
      </c>
      <c r="AO280" s="236" t="s">
        <v>67</v>
      </c>
      <c r="AP280" s="86"/>
      <c r="AQ280" s="86"/>
      <c r="AR280" s="45"/>
      <c r="AS280" s="86"/>
      <c r="AT280" s="86"/>
      <c r="AU280" s="86"/>
      <c r="AV280" s="236" t="s">
        <v>358</v>
      </c>
      <c r="AW280" s="236" t="s">
        <v>159</v>
      </c>
      <c r="AX280" s="203">
        <v>0</v>
      </c>
      <c r="AY280" s="88"/>
      <c r="BA280" s="198"/>
      <c r="BB280" s="198"/>
      <c r="BC280" s="198"/>
      <c r="BD280" s="196"/>
      <c r="BE280" s="196"/>
      <c r="BF280" s="196"/>
      <c r="BG280" s="196"/>
      <c r="BH280" s="196"/>
      <c r="BI280" s="196"/>
      <c r="BJ280" s="196"/>
      <c r="BK280" s="196"/>
      <c r="BL280" s="196"/>
      <c r="BM280" s="196"/>
      <c r="BN280" s="196"/>
      <c r="BO280" s="196"/>
      <c r="BP280" s="196"/>
      <c r="BQ280" s="196"/>
      <c r="BR280" s="196"/>
      <c r="BS280" s="196"/>
      <c r="BT280" s="196"/>
      <c r="BU280" s="196"/>
      <c r="BV280" s="196"/>
      <c r="BW280" s="196"/>
      <c r="BX280" s="196"/>
      <c r="BY280" s="196"/>
      <c r="BZ280" s="196"/>
      <c r="CA280" s="196"/>
      <c r="CB280" s="196"/>
      <c r="CC280" s="196"/>
      <c r="CD280" s="196"/>
      <c r="CE280" s="196"/>
      <c r="CF280" s="196"/>
      <c r="CG280" s="196"/>
      <c r="CH280" s="196"/>
      <c r="CI280" s="196"/>
      <c r="CJ280" s="196"/>
      <c r="CK280" s="196"/>
      <c r="CL280" s="196"/>
      <c r="FT280" s="27"/>
      <c r="FX280" s="36"/>
    </row>
    <row r="281" spans="1:180" s="92" customFormat="1" ht="13.5" customHeight="1" x14ac:dyDescent="0.25">
      <c r="A281" s="236"/>
      <c r="B281" s="236"/>
      <c r="C281" s="220"/>
      <c r="D281" s="220"/>
      <c r="E281" s="223"/>
      <c r="F281" s="220"/>
      <c r="G281" s="238"/>
      <c r="H281" s="236"/>
      <c r="I281" s="236"/>
      <c r="J281" s="236"/>
      <c r="K281" s="235"/>
      <c r="L281" s="235"/>
      <c r="M281" s="236"/>
      <c r="N281" s="237"/>
      <c r="O281" s="237"/>
      <c r="P281" s="236"/>
      <c r="Q281" s="236"/>
      <c r="R281" s="236"/>
      <c r="S281" s="236"/>
      <c r="T281" s="234"/>
      <c r="U281" s="236"/>
      <c r="V281" s="38">
        <v>2</v>
      </c>
      <c r="W281" s="84" t="s">
        <v>738</v>
      </c>
      <c r="X281" s="157" t="s">
        <v>54</v>
      </c>
      <c r="Y281" s="86" t="s">
        <v>51</v>
      </c>
      <c r="Z281" s="86" t="s">
        <v>56</v>
      </c>
      <c r="AA281" s="86" t="str">
        <f t="shared" si="6"/>
        <v>50%</v>
      </c>
      <c r="AB281" s="133" t="s">
        <v>790</v>
      </c>
      <c r="AC281" s="133" t="s">
        <v>793</v>
      </c>
      <c r="AD281" s="133" t="s">
        <v>796</v>
      </c>
      <c r="AE281" s="133" t="s">
        <v>785</v>
      </c>
      <c r="AF281" s="39">
        <f>IFERROR(IF(AND(X280="Probabilidad",X281="Probabilidad"),(AF280-(+AF280*AA281)),IF(X281="Probabilidad",(Q280-(+Q280*AA281)),IF(X281="Impacto",AF280,""))),"")</f>
        <v>0.2</v>
      </c>
      <c r="AG281" s="242"/>
      <c r="AH281" s="242"/>
      <c r="AI281" s="236"/>
      <c r="AJ281" s="85" t="str">
        <f>IFERROR(IF(AND(X280="Impacto",AA281="Impacto"),(AJ280-(+AJ280*AA281)),IF(X281="Impacto",(T280-(+T280*AA281)),IF(X281="Probabilidad",AJ280,""))),"")</f>
        <v>60%</v>
      </c>
      <c r="AK281" s="242"/>
      <c r="AL281" s="242"/>
      <c r="AM281" s="236"/>
      <c r="AN281" s="236"/>
      <c r="AO281" s="236"/>
      <c r="AP281" s="86"/>
      <c r="AQ281" s="86"/>
      <c r="AR281" s="45"/>
      <c r="AS281" s="86"/>
      <c r="AT281" s="86"/>
      <c r="AU281" s="86"/>
      <c r="AV281" s="236"/>
      <c r="AW281" s="236"/>
      <c r="AX281" s="204"/>
      <c r="AY281" s="89"/>
      <c r="BA281" s="198"/>
      <c r="BB281" s="198"/>
      <c r="BC281" s="198"/>
      <c r="BD281" s="196"/>
      <c r="BE281" s="196"/>
      <c r="BF281" s="196"/>
      <c r="BG281" s="196"/>
      <c r="BH281" s="196"/>
      <c r="BI281" s="196"/>
      <c r="BJ281" s="196"/>
      <c r="BK281" s="196"/>
      <c r="BL281" s="196"/>
      <c r="BM281" s="196"/>
      <c r="BN281" s="196"/>
      <c r="BO281" s="196"/>
      <c r="BP281" s="196"/>
      <c r="BQ281" s="196"/>
      <c r="BR281" s="196"/>
      <c r="BS281" s="196"/>
      <c r="BT281" s="196"/>
      <c r="BU281" s="196"/>
      <c r="BV281" s="196"/>
      <c r="BW281" s="196"/>
      <c r="BX281" s="196"/>
      <c r="BY281" s="196"/>
      <c r="BZ281" s="196"/>
      <c r="CA281" s="196"/>
      <c r="CB281" s="196"/>
      <c r="CC281" s="196"/>
      <c r="CD281" s="196"/>
      <c r="CE281" s="196"/>
      <c r="CF281" s="196"/>
      <c r="CG281" s="196"/>
      <c r="CH281" s="196"/>
      <c r="CI281" s="196"/>
      <c r="CJ281" s="196"/>
      <c r="CK281" s="196"/>
      <c r="CL281" s="196"/>
      <c r="FT281" s="27"/>
    </row>
    <row r="282" spans="1:180" s="92" customFormat="1" ht="13.5" customHeight="1" x14ac:dyDescent="0.25">
      <c r="A282" s="236"/>
      <c r="B282" s="236"/>
      <c r="C282" s="220"/>
      <c r="D282" s="220"/>
      <c r="E282" s="223"/>
      <c r="F282" s="220"/>
      <c r="G282" s="238"/>
      <c r="H282" s="236"/>
      <c r="I282" s="236"/>
      <c r="J282" s="236"/>
      <c r="K282" s="235"/>
      <c r="L282" s="235"/>
      <c r="M282" s="236"/>
      <c r="N282" s="237"/>
      <c r="O282" s="237"/>
      <c r="P282" s="236"/>
      <c r="Q282" s="236"/>
      <c r="R282" s="236"/>
      <c r="S282" s="236"/>
      <c r="T282" s="234"/>
      <c r="U282" s="236"/>
      <c r="V282" s="38">
        <v>3</v>
      </c>
      <c r="W282" s="81" t="s">
        <v>739</v>
      </c>
      <c r="X282" s="157" t="s">
        <v>54</v>
      </c>
      <c r="Y282" s="86" t="s">
        <v>51</v>
      </c>
      <c r="Z282" s="86" t="s">
        <v>56</v>
      </c>
      <c r="AA282" s="86" t="str">
        <f t="shared" si="6"/>
        <v>50%</v>
      </c>
      <c r="AB282" s="133" t="s">
        <v>786</v>
      </c>
      <c r="AC282" s="133" t="s">
        <v>793</v>
      </c>
      <c r="AD282" s="133" t="s">
        <v>787</v>
      </c>
      <c r="AE282" s="133" t="s">
        <v>785</v>
      </c>
      <c r="AF282" s="39">
        <f>IFERROR(IF(AND(X281="Probabilidad",X282="Probabilidad"),(AF281-(+AF281*AA282)),IF(X282="Probabilidad",(Q281-(+Q281*AA282)),IF(X282="Impacto",AF281,""))),"")</f>
        <v>0.1</v>
      </c>
      <c r="AG282" s="242"/>
      <c r="AH282" s="242"/>
      <c r="AI282" s="236"/>
      <c r="AJ282" s="85" t="str">
        <f>IFERROR(IF(AND(X281="Impacto",AA282="Impacto"),(AJ281-(+AJ281*AA282)),IF(X282="Impacto",(T281-(+T281*AA282)),IF(X282="Probabilidad",AJ281,""))),"")</f>
        <v>60%</v>
      </c>
      <c r="AK282" s="242"/>
      <c r="AL282" s="242"/>
      <c r="AM282" s="236"/>
      <c r="AN282" s="236"/>
      <c r="AO282" s="236"/>
      <c r="AP282" s="86"/>
      <c r="AQ282" s="86"/>
      <c r="AR282" s="45"/>
      <c r="AS282" s="86"/>
      <c r="AT282" s="86"/>
      <c r="AU282" s="86"/>
      <c r="AV282" s="236"/>
      <c r="AW282" s="236"/>
      <c r="AX282" s="204"/>
      <c r="AY282" s="89"/>
      <c r="BA282" s="198"/>
      <c r="BB282" s="198"/>
      <c r="BC282" s="198"/>
      <c r="BD282" s="196"/>
      <c r="BE282" s="196"/>
      <c r="BF282" s="196"/>
      <c r="BG282" s="196"/>
      <c r="BH282" s="196"/>
      <c r="BI282" s="196"/>
      <c r="BJ282" s="196"/>
      <c r="BK282" s="196"/>
      <c r="BL282" s="196"/>
      <c r="BM282" s="196"/>
      <c r="BN282" s="196"/>
      <c r="BO282" s="196"/>
      <c r="BP282" s="196"/>
      <c r="BQ282" s="196"/>
      <c r="BR282" s="196"/>
      <c r="BS282" s="196"/>
      <c r="BT282" s="196"/>
      <c r="BU282" s="196"/>
      <c r="BV282" s="196"/>
      <c r="BW282" s="196"/>
      <c r="BX282" s="196"/>
      <c r="BY282" s="196"/>
      <c r="BZ282" s="196"/>
      <c r="CA282" s="196"/>
      <c r="CB282" s="196"/>
      <c r="CC282" s="196"/>
      <c r="CD282" s="196"/>
      <c r="CE282" s="196"/>
      <c r="CF282" s="196"/>
      <c r="CG282" s="196"/>
      <c r="CH282" s="196"/>
      <c r="CI282" s="196"/>
      <c r="CJ282" s="196"/>
      <c r="CK282" s="196"/>
      <c r="CL282" s="196"/>
      <c r="FT282" s="27"/>
    </row>
    <row r="283" spans="1:180" s="92" customFormat="1" ht="13.5" customHeight="1" x14ac:dyDescent="0.25">
      <c r="A283" s="236"/>
      <c r="B283" s="236"/>
      <c r="C283" s="220"/>
      <c r="D283" s="220"/>
      <c r="E283" s="223"/>
      <c r="F283" s="220"/>
      <c r="G283" s="238"/>
      <c r="H283" s="236"/>
      <c r="I283" s="236"/>
      <c r="J283" s="236"/>
      <c r="K283" s="235"/>
      <c r="L283" s="235"/>
      <c r="M283" s="236"/>
      <c r="N283" s="237"/>
      <c r="O283" s="237"/>
      <c r="P283" s="236"/>
      <c r="Q283" s="236"/>
      <c r="R283" s="236"/>
      <c r="S283" s="236"/>
      <c r="T283" s="234"/>
      <c r="U283" s="236"/>
      <c r="V283" s="38">
        <v>4</v>
      </c>
      <c r="W283" s="81" t="s">
        <v>740</v>
      </c>
      <c r="X283" s="157" t="s">
        <v>54</v>
      </c>
      <c r="Y283" s="86" t="s">
        <v>51</v>
      </c>
      <c r="Z283" s="86" t="s">
        <v>56</v>
      </c>
      <c r="AA283" s="86" t="str">
        <f t="shared" si="6"/>
        <v>50%</v>
      </c>
      <c r="AB283" s="133" t="s">
        <v>790</v>
      </c>
      <c r="AC283" s="133" t="s">
        <v>793</v>
      </c>
      <c r="AD283" s="133" t="s">
        <v>796</v>
      </c>
      <c r="AE283" s="133" t="s">
        <v>785</v>
      </c>
      <c r="AF283" s="39">
        <f>IFERROR(IF(AND(X282="Probabilidad",X283="Probabilidad"),(AF282-(+AF282*AA283)),IF(X283="Probabilidad",(Q282-(+Q282*AA283)),IF(X283="Impacto",AF282,""))),"")</f>
        <v>0.05</v>
      </c>
      <c r="AG283" s="242"/>
      <c r="AH283" s="242"/>
      <c r="AI283" s="236"/>
      <c r="AJ283" s="85" t="str">
        <f>IFERROR(IF(AND(X282="Impacto",AA283="Impacto"),(AJ282-(+AJ282*AA283)),IF(X283="Impacto",(T282-(+T282*AA283)),IF(X283="Probabilidad",AJ282,""))),"")</f>
        <v>60%</v>
      </c>
      <c r="AK283" s="242"/>
      <c r="AL283" s="242"/>
      <c r="AM283" s="236"/>
      <c r="AN283" s="236"/>
      <c r="AO283" s="236"/>
      <c r="AP283" s="86"/>
      <c r="AQ283" s="86"/>
      <c r="AR283" s="45"/>
      <c r="AS283" s="86"/>
      <c r="AT283" s="86"/>
      <c r="AU283" s="86"/>
      <c r="AV283" s="236"/>
      <c r="AW283" s="236"/>
      <c r="AX283" s="204"/>
      <c r="AY283" s="89"/>
      <c r="BA283" s="198"/>
      <c r="BB283" s="198"/>
      <c r="BC283" s="198"/>
      <c r="BD283" s="196"/>
      <c r="BE283" s="196"/>
      <c r="BF283" s="196"/>
      <c r="BG283" s="196"/>
      <c r="BH283" s="196"/>
      <c r="BI283" s="196"/>
      <c r="BJ283" s="196"/>
      <c r="BK283" s="196"/>
      <c r="BL283" s="196"/>
      <c r="BM283" s="196"/>
      <c r="BN283" s="196"/>
      <c r="BO283" s="196"/>
      <c r="BP283" s="196"/>
      <c r="BQ283" s="196"/>
      <c r="BR283" s="196"/>
      <c r="BS283" s="196"/>
      <c r="BT283" s="196"/>
      <c r="BU283" s="196"/>
      <c r="BV283" s="196"/>
      <c r="BW283" s="196"/>
      <c r="BX283" s="196"/>
      <c r="BY283" s="196"/>
      <c r="BZ283" s="196"/>
      <c r="CA283" s="196"/>
      <c r="CB283" s="196"/>
      <c r="CC283" s="196"/>
      <c r="CD283" s="196"/>
      <c r="CE283" s="196"/>
      <c r="CF283" s="196"/>
      <c r="CG283" s="196"/>
      <c r="CH283" s="196"/>
      <c r="CI283" s="196"/>
      <c r="CJ283" s="196"/>
      <c r="CK283" s="196"/>
      <c r="CL283" s="196"/>
      <c r="FT283" s="27"/>
    </row>
    <row r="284" spans="1:180" s="92" customFormat="1" ht="13.5" customHeight="1" x14ac:dyDescent="0.25">
      <c r="A284" s="236"/>
      <c r="B284" s="236"/>
      <c r="C284" s="220"/>
      <c r="D284" s="220"/>
      <c r="E284" s="223"/>
      <c r="F284" s="220"/>
      <c r="G284" s="238"/>
      <c r="H284" s="236"/>
      <c r="I284" s="236"/>
      <c r="J284" s="236"/>
      <c r="K284" s="235"/>
      <c r="L284" s="235"/>
      <c r="M284" s="236"/>
      <c r="N284" s="237"/>
      <c r="O284" s="237"/>
      <c r="P284" s="236"/>
      <c r="Q284" s="236"/>
      <c r="R284" s="236"/>
      <c r="S284" s="236"/>
      <c r="T284" s="234"/>
      <c r="U284" s="236"/>
      <c r="V284" s="38">
        <v>5</v>
      </c>
      <c r="W284" s="81" t="s">
        <v>741</v>
      </c>
      <c r="X284" s="157" t="s">
        <v>54</v>
      </c>
      <c r="Y284" s="86" t="s">
        <v>51</v>
      </c>
      <c r="Z284" s="86" t="s">
        <v>57</v>
      </c>
      <c r="AA284" s="86" t="str">
        <f t="shared" si="6"/>
        <v>40%</v>
      </c>
      <c r="AB284" s="133" t="s">
        <v>790</v>
      </c>
      <c r="AC284" s="133" t="s">
        <v>793</v>
      </c>
      <c r="AD284" s="133" t="s">
        <v>796</v>
      </c>
      <c r="AE284" s="133" t="s">
        <v>785</v>
      </c>
      <c r="AF284" s="39">
        <f>IFERROR(IF(AND(X283="Probabilidad",X284="Probabilidad"),(AF283-(+AF283*AA284)),IF(X284="Probabilidad",(Q283-(+Q283*AA284)),IF(X284="Impacto",AF283,""))),"")</f>
        <v>0.03</v>
      </c>
      <c r="AG284" s="242"/>
      <c r="AH284" s="242"/>
      <c r="AI284" s="236"/>
      <c r="AJ284" s="85" t="str">
        <f>IFERROR(IF(AND(X283="Impacto",AA284="Impacto"),(AJ283-(+AJ283*AA284)),IF(X284="Impacto",(T283-(+T283*AA284)),IF(X284="Probabilidad",AJ283,""))),"")</f>
        <v>60%</v>
      </c>
      <c r="AK284" s="242"/>
      <c r="AL284" s="242"/>
      <c r="AM284" s="236"/>
      <c r="AN284" s="236"/>
      <c r="AO284" s="236"/>
      <c r="AP284" s="86"/>
      <c r="AQ284" s="86"/>
      <c r="AR284" s="45"/>
      <c r="AS284" s="86"/>
      <c r="AT284" s="86"/>
      <c r="AU284" s="86"/>
      <c r="AV284" s="236"/>
      <c r="AW284" s="236"/>
      <c r="AX284" s="204"/>
      <c r="AY284" s="89"/>
      <c r="BA284" s="198"/>
      <c r="BB284" s="198"/>
      <c r="BC284" s="198"/>
      <c r="BD284" s="196"/>
      <c r="BE284" s="196"/>
      <c r="BF284" s="196"/>
      <c r="BG284" s="196"/>
      <c r="BH284" s="196"/>
      <c r="BI284" s="196"/>
      <c r="BJ284" s="196"/>
      <c r="BK284" s="196"/>
      <c r="BL284" s="196"/>
      <c r="BM284" s="196"/>
      <c r="BN284" s="196"/>
      <c r="BO284" s="196"/>
      <c r="BP284" s="196"/>
      <c r="BQ284" s="196"/>
      <c r="BR284" s="196"/>
      <c r="BS284" s="196"/>
      <c r="BT284" s="196"/>
      <c r="BU284" s="196"/>
      <c r="BV284" s="196"/>
      <c r="BW284" s="196"/>
      <c r="BX284" s="196"/>
      <c r="BY284" s="196"/>
      <c r="BZ284" s="196"/>
      <c r="CA284" s="196"/>
      <c r="CB284" s="196"/>
      <c r="CC284" s="196"/>
      <c r="CD284" s="196"/>
      <c r="CE284" s="196"/>
      <c r="CF284" s="196"/>
      <c r="CG284" s="196"/>
      <c r="CH284" s="196"/>
      <c r="CI284" s="196"/>
      <c r="CJ284" s="196"/>
      <c r="CK284" s="196"/>
      <c r="CL284" s="196"/>
      <c r="FT284" s="27"/>
    </row>
    <row r="285" spans="1:180" s="92" customFormat="1" ht="13.5" customHeight="1" x14ac:dyDescent="0.3">
      <c r="A285" s="236"/>
      <c r="B285" s="236"/>
      <c r="C285" s="221"/>
      <c r="D285" s="221"/>
      <c r="E285" s="224"/>
      <c r="F285" s="221"/>
      <c r="G285" s="238"/>
      <c r="H285" s="236"/>
      <c r="I285" s="236"/>
      <c r="J285" s="236"/>
      <c r="K285" s="235"/>
      <c r="L285" s="235"/>
      <c r="M285" s="236"/>
      <c r="N285" s="237"/>
      <c r="O285" s="237"/>
      <c r="P285" s="236"/>
      <c r="Q285" s="236"/>
      <c r="R285" s="236"/>
      <c r="S285" s="236"/>
      <c r="T285" s="234"/>
      <c r="U285" s="236"/>
      <c r="V285" s="38"/>
      <c r="W285" s="38"/>
      <c r="X285" s="157" t="s">
        <v>54</v>
      </c>
      <c r="Y285" s="86"/>
      <c r="Z285" s="86"/>
      <c r="AA285" s="86" t="str">
        <f t="shared" si="6"/>
        <v/>
      </c>
      <c r="AB285" s="133"/>
      <c r="AC285" s="133"/>
      <c r="AD285" s="133"/>
      <c r="AE285" s="133"/>
      <c r="AF285" s="39" t="str">
        <f>IFERROR(IF(AND(X284="Probabilidad",X285="Probabilidad"),(AF284-(+AF284*AA285)),IF(X285="Probabilidad",(Q284-(+Q284*AA285)),IF(X285="Impacto",AF284,""))),"")</f>
        <v/>
      </c>
      <c r="AG285" s="242"/>
      <c r="AH285" s="242"/>
      <c r="AI285" s="236"/>
      <c r="AJ285" s="85" t="str">
        <f>IFERROR(IF(AND(X284="Impacto",AA285="Impacto"),(AJ284-(+AJ284*AA285)),IF(X285="Impacto",(T284-(+T284*AA285)),IF(X285="Probabilidad",AJ284,""))),"")</f>
        <v>60%</v>
      </c>
      <c r="AK285" s="242"/>
      <c r="AL285" s="242"/>
      <c r="AM285" s="236"/>
      <c r="AN285" s="236"/>
      <c r="AO285" s="236"/>
      <c r="AP285" s="86"/>
      <c r="AQ285" s="86"/>
      <c r="AR285" s="45"/>
      <c r="AS285" s="86"/>
      <c r="AT285" s="86"/>
      <c r="AU285" s="86"/>
      <c r="AV285" s="236"/>
      <c r="AW285" s="236"/>
      <c r="AX285" s="205"/>
      <c r="AY285" s="90"/>
      <c r="BA285" s="198"/>
      <c r="BB285" s="198"/>
      <c r="BC285" s="198"/>
      <c r="BD285" s="196"/>
      <c r="BE285" s="196"/>
      <c r="BF285" s="196"/>
      <c r="BG285" s="196"/>
      <c r="BH285" s="196"/>
      <c r="BI285" s="196"/>
      <c r="BJ285" s="196"/>
      <c r="BK285" s="196"/>
      <c r="BL285" s="196"/>
      <c r="BM285" s="196"/>
      <c r="BN285" s="196"/>
      <c r="BO285" s="196"/>
      <c r="BP285" s="196"/>
      <c r="BQ285" s="196"/>
      <c r="BR285" s="196"/>
      <c r="BS285" s="196"/>
      <c r="BT285" s="196"/>
      <c r="BU285" s="196"/>
      <c r="BV285" s="196"/>
      <c r="BW285" s="196"/>
      <c r="BX285" s="196"/>
      <c r="BY285" s="196"/>
      <c r="BZ285" s="196"/>
      <c r="CA285" s="196"/>
      <c r="CB285" s="196"/>
      <c r="CC285" s="196"/>
      <c r="CD285" s="196"/>
      <c r="CE285" s="196"/>
      <c r="CF285" s="196"/>
      <c r="CG285" s="196"/>
      <c r="CH285" s="196"/>
      <c r="CI285" s="196"/>
      <c r="CJ285" s="196"/>
      <c r="CK285" s="196"/>
      <c r="CL285" s="196"/>
      <c r="FT285" s="27"/>
      <c r="FX285" s="37"/>
    </row>
    <row r="286" spans="1:180" s="92" customFormat="1" ht="14.25" customHeight="1" x14ac:dyDescent="0.3">
      <c r="A286" s="236">
        <v>46</v>
      </c>
      <c r="B286" s="236" t="s">
        <v>343</v>
      </c>
      <c r="C286" s="219" t="s">
        <v>841</v>
      </c>
      <c r="D286" s="219" t="s">
        <v>841</v>
      </c>
      <c r="E286" s="222" t="str">
        <f>IFERROR(VLOOKUP(C286,Tabla4[#All],2,0),"")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286" s="219" t="s">
        <v>29</v>
      </c>
      <c r="G286" s="238" t="s">
        <v>32</v>
      </c>
      <c r="H286" s="236" t="s">
        <v>70</v>
      </c>
      <c r="I286" s="236" t="s">
        <v>359</v>
      </c>
      <c r="J286" s="236" t="s">
        <v>360</v>
      </c>
      <c r="K286" s="235" t="s">
        <v>361</v>
      </c>
      <c r="L286" s="235" t="s">
        <v>590</v>
      </c>
      <c r="M286" s="236" t="s">
        <v>32</v>
      </c>
      <c r="N286" s="237" t="s">
        <v>106</v>
      </c>
      <c r="O286" s="237">
        <v>5</v>
      </c>
      <c r="P286" s="236" t="str">
        <f>IF(AND(O286&lt;=2),"Muy Baja",IF(AND(O286&gt;=3,O286&lt;=23),"Baja",IF(AND(O286&gt;=24,O286&lt;=499),"Media",IF(AND(O286&gt;=500,O286&lt;=4999),"Alta",IF(AND(O286&gt;=5000),"Muy Alta",FALSE)))))</f>
        <v>Baja</v>
      </c>
      <c r="Q286" s="236" t="str">
        <f>IF(AND(O286&lt;=2),"20%",IF(AND(O286&gt;=3,O286&lt;=23),"40%",IF(AND(O286&gt;=24,O286&lt;=499),"60%",IF(AND(O286&gt;=500,O286&lt;=4999),"80%",IF(AND(O286&gt;=5000),"100%",FALSE)))))</f>
        <v>40%</v>
      </c>
      <c r="R286" s="236" t="s">
        <v>48</v>
      </c>
      <c r="S286" s="236" t="str">
        <f>IF(AND(R286=$GB$4),"Leve",IF(AND(R286=$GB$5),"Menor",IF(AND(R286=$GB$6),"Moderado",IF(AND(R286=$GB$7),"mayor",IF(AND(R286=$GB$8),"Catastrófico",IF(AND(R286=$GB$10),"Leve",IF(AND(R286=$GB$11),"Menor",IF(AND(R286=$GB$12),"Moderado",IF(AND(R286=$GB$13),"Mayor",IF(AND(R286=$GB$14),"Catastrófico",FALSE))))))))))</f>
        <v>Moderado</v>
      </c>
      <c r="T286" s="234" t="str">
        <f>IF(AND(S286="Leve"),"20%",IF(AND(S286="Menor"),"40%",IF(AND(S286="Moderado"),"60%",IF(AND(S286="Mayor"),"80%",IF(AND(S286="Catastrófico"),"100%","")))))</f>
        <v>60%</v>
      </c>
      <c r="U286" s="236" t="s">
        <v>146</v>
      </c>
      <c r="V286" s="38">
        <v>1</v>
      </c>
      <c r="W286" s="38" t="s">
        <v>362</v>
      </c>
      <c r="X286" s="157" t="s">
        <v>54</v>
      </c>
      <c r="Y286" s="86" t="s">
        <v>51</v>
      </c>
      <c r="Z286" s="86" t="s">
        <v>57</v>
      </c>
      <c r="AA286" s="86" t="str">
        <f t="shared" si="6"/>
        <v>40%</v>
      </c>
      <c r="AB286" s="133" t="s">
        <v>786</v>
      </c>
      <c r="AC286" s="133" t="s">
        <v>791</v>
      </c>
      <c r="AD286" s="133" t="s">
        <v>796</v>
      </c>
      <c r="AE286" s="133" t="s">
        <v>785</v>
      </c>
      <c r="AF286" s="39">
        <f>IFERROR(IF(X286="Probabilidad",(Q286-(+Q286*AA286)),IF(X286="Impacto",Q286,"")),"")</f>
        <v>0.24</v>
      </c>
      <c r="AG286" s="242">
        <f>LOOKUP(2,1/(AF286:AF291&lt;&gt;""),AF286:AF291)</f>
        <v>0.24</v>
      </c>
      <c r="AH286" s="242">
        <f>AG286*1</f>
        <v>0.24</v>
      </c>
      <c r="AI286" s="236" t="str">
        <f>IF(AND(AH286&lt;=20%),"Muy Baja",IF(AND(AH286&gt;=21%,AH286&lt;=40%),"Baja",IF(AND(AH286&gt;=41%,AH286&lt;=60%),"Media",IF(AND(AH286&gt;=61%,AH286&lt;=80%),"Alta",IF(AND(AH286&gt;=81%,AH286&gt;=100%),"Muy Alta",FALSE)))))</f>
        <v>Baja</v>
      </c>
      <c r="AJ286" s="85" t="str">
        <f>IFERROR(IF(X286="Impacto",(T286-(+T286*AA286)),IF(X286="Probabilidad",T286,"")),"")</f>
        <v>60%</v>
      </c>
      <c r="AK286" s="242" t="str">
        <f>LOOKUP(2,1/(AJ286:AJ291&lt;&gt;""),AJ286:AJ291)</f>
        <v>60%</v>
      </c>
      <c r="AL286" s="242">
        <f>AK286*1</f>
        <v>0.6</v>
      </c>
      <c r="AM286" s="236" t="str">
        <f>CHOOSE((AL286&gt;=0%)+(AL286&gt;=21%)+(AL286&gt;=41%)+(AL286&gt;=61%)+(AL286&gt;=81%),"Leve","Menor","Moderado","Mayor","Catastrófico")</f>
        <v>Moderado</v>
      </c>
      <c r="AN286" s="236" t="s">
        <v>146</v>
      </c>
      <c r="AO286" s="236" t="s">
        <v>67</v>
      </c>
      <c r="AP286" s="86"/>
      <c r="AQ286" s="86"/>
      <c r="AR286" s="45"/>
      <c r="AS286" s="86"/>
      <c r="AT286" s="86"/>
      <c r="AU286" s="86"/>
      <c r="AV286" s="236" t="s">
        <v>363</v>
      </c>
      <c r="AW286" s="236" t="s">
        <v>159</v>
      </c>
      <c r="AX286" s="203">
        <v>0</v>
      </c>
      <c r="AY286" s="88"/>
      <c r="BA286" s="198"/>
      <c r="BB286" s="198"/>
      <c r="BC286" s="198"/>
      <c r="BD286" s="196"/>
      <c r="BE286" s="196"/>
      <c r="BF286" s="196"/>
      <c r="BG286" s="196"/>
      <c r="BH286" s="196"/>
      <c r="BI286" s="196"/>
      <c r="BJ286" s="196"/>
      <c r="BK286" s="196"/>
      <c r="BL286" s="196"/>
      <c r="BM286" s="196"/>
      <c r="BN286" s="196"/>
      <c r="BO286" s="196"/>
      <c r="BP286" s="196"/>
      <c r="BQ286" s="196"/>
      <c r="BR286" s="196"/>
      <c r="BS286" s="196"/>
      <c r="BT286" s="196"/>
      <c r="BU286" s="196"/>
      <c r="BV286" s="196"/>
      <c r="BW286" s="196"/>
      <c r="BX286" s="196"/>
      <c r="BY286" s="196"/>
      <c r="BZ286" s="196"/>
      <c r="CA286" s="196"/>
      <c r="CB286" s="196"/>
      <c r="CC286" s="196"/>
      <c r="CD286" s="196"/>
      <c r="CE286" s="196"/>
      <c r="CF286" s="196"/>
      <c r="CG286" s="196"/>
      <c r="CH286" s="196"/>
      <c r="CI286" s="196"/>
      <c r="CJ286" s="196"/>
      <c r="CK286" s="196"/>
      <c r="CL286" s="196"/>
      <c r="FT286" s="27"/>
      <c r="FX286" s="36"/>
    </row>
    <row r="287" spans="1:180" s="92" customFormat="1" ht="14.25" customHeight="1" x14ac:dyDescent="0.3">
      <c r="A287" s="236"/>
      <c r="B287" s="236"/>
      <c r="C287" s="220"/>
      <c r="D287" s="220"/>
      <c r="E287" s="223"/>
      <c r="F287" s="220"/>
      <c r="G287" s="238"/>
      <c r="H287" s="236"/>
      <c r="I287" s="236"/>
      <c r="J287" s="236"/>
      <c r="K287" s="235"/>
      <c r="L287" s="235"/>
      <c r="M287" s="236"/>
      <c r="N287" s="237"/>
      <c r="O287" s="237"/>
      <c r="P287" s="236"/>
      <c r="Q287" s="236"/>
      <c r="R287" s="236"/>
      <c r="S287" s="236"/>
      <c r="T287" s="234"/>
      <c r="U287" s="236"/>
      <c r="V287" s="38"/>
      <c r="W287" s="86"/>
      <c r="X287" s="157"/>
      <c r="Y287" s="86"/>
      <c r="Z287" s="86"/>
      <c r="AA287" s="86" t="str">
        <f t="shared" si="6"/>
        <v/>
      </c>
      <c r="AB287" s="133"/>
      <c r="AC287" s="133"/>
      <c r="AD287" s="133"/>
      <c r="AE287" s="133"/>
      <c r="AF287" s="39" t="str">
        <f>IFERROR(IF(AND(X286="Probabilidad",X287="Probabilidad"),(AF286-(+AF286*AA287)),IF(X287="Probabilidad",(Q286-(+Q286*AA287)),IF(X287="Impacto",AF286,""))),"")</f>
        <v/>
      </c>
      <c r="AG287" s="242"/>
      <c r="AH287" s="242"/>
      <c r="AI287" s="236"/>
      <c r="AJ287" s="85" t="str">
        <f>IFERROR(IF(AND(X286="Impacto",AA287="Impacto"),(AJ286-(+AJ286*AA287)),IF(X287="Impacto",(T286-(+T286*AA287)),IF(X287="Probabilidad",AJ286,""))),"")</f>
        <v/>
      </c>
      <c r="AK287" s="242"/>
      <c r="AL287" s="242"/>
      <c r="AM287" s="236"/>
      <c r="AN287" s="236"/>
      <c r="AO287" s="236"/>
      <c r="AP287" s="86"/>
      <c r="AQ287" s="86"/>
      <c r="AR287" s="45"/>
      <c r="AS287" s="86"/>
      <c r="AT287" s="86"/>
      <c r="AU287" s="86"/>
      <c r="AV287" s="236"/>
      <c r="AW287" s="236"/>
      <c r="AX287" s="204"/>
      <c r="AY287" s="89"/>
      <c r="BA287" s="198"/>
      <c r="BB287" s="198"/>
      <c r="BC287" s="198"/>
      <c r="BD287" s="196"/>
      <c r="BE287" s="196"/>
      <c r="BF287" s="196"/>
      <c r="BG287" s="196"/>
      <c r="BH287" s="196"/>
      <c r="BI287" s="196"/>
      <c r="BJ287" s="196"/>
      <c r="BK287" s="196"/>
      <c r="BL287" s="196"/>
      <c r="BM287" s="196"/>
      <c r="BN287" s="196"/>
      <c r="BO287" s="196"/>
      <c r="BP287" s="196"/>
      <c r="BQ287" s="196"/>
      <c r="BR287" s="196"/>
      <c r="BS287" s="196"/>
      <c r="BT287" s="196"/>
      <c r="BU287" s="196"/>
      <c r="BV287" s="196"/>
      <c r="BW287" s="196"/>
      <c r="BX287" s="196"/>
      <c r="BY287" s="196"/>
      <c r="BZ287" s="196"/>
      <c r="CA287" s="196"/>
      <c r="CB287" s="196"/>
      <c r="CC287" s="196"/>
      <c r="CD287" s="196"/>
      <c r="CE287" s="196"/>
      <c r="CF287" s="196"/>
      <c r="CG287" s="196"/>
      <c r="CH287" s="196"/>
      <c r="CI287" s="196"/>
      <c r="CJ287" s="196"/>
      <c r="CK287" s="196"/>
      <c r="CL287" s="196"/>
      <c r="FT287" s="27"/>
    </row>
    <row r="288" spans="1:180" s="92" customFormat="1" ht="14.25" customHeight="1" x14ac:dyDescent="0.3">
      <c r="A288" s="236"/>
      <c r="B288" s="236"/>
      <c r="C288" s="220"/>
      <c r="D288" s="220"/>
      <c r="E288" s="223"/>
      <c r="F288" s="220"/>
      <c r="G288" s="238"/>
      <c r="H288" s="236"/>
      <c r="I288" s="236"/>
      <c r="J288" s="236"/>
      <c r="K288" s="235"/>
      <c r="L288" s="235"/>
      <c r="M288" s="236"/>
      <c r="N288" s="237"/>
      <c r="O288" s="237"/>
      <c r="P288" s="236"/>
      <c r="Q288" s="236"/>
      <c r="R288" s="236"/>
      <c r="S288" s="236"/>
      <c r="T288" s="234"/>
      <c r="U288" s="236"/>
      <c r="V288" s="38"/>
      <c r="W288" s="38"/>
      <c r="X288" s="157"/>
      <c r="Y288" s="86"/>
      <c r="Z288" s="86"/>
      <c r="AA288" s="86" t="str">
        <f t="shared" si="6"/>
        <v/>
      </c>
      <c r="AB288" s="133"/>
      <c r="AC288" s="133"/>
      <c r="AD288" s="133"/>
      <c r="AE288" s="133"/>
      <c r="AF288" s="39" t="str">
        <f>IFERROR(IF(AND(X287="Probabilidad",X288="Probabilidad"),(AF287-(+AF287*AA288)),IF(X288="Probabilidad",(Q287-(+Q287*AA288)),IF(X288="Impacto",AF287,""))),"")</f>
        <v/>
      </c>
      <c r="AG288" s="242"/>
      <c r="AH288" s="242"/>
      <c r="AI288" s="236"/>
      <c r="AJ288" s="85" t="str">
        <f>IFERROR(IF(AND(X287="Impacto",AA288="Impacto"),(AJ287-(+AJ287*AA288)),IF(X288="Impacto",(T287-(+T287*AA288)),IF(X288="Probabilidad",AJ287,""))),"")</f>
        <v/>
      </c>
      <c r="AK288" s="242"/>
      <c r="AL288" s="242"/>
      <c r="AM288" s="236"/>
      <c r="AN288" s="236"/>
      <c r="AO288" s="236"/>
      <c r="AP288" s="86"/>
      <c r="AQ288" s="86"/>
      <c r="AR288" s="45"/>
      <c r="AS288" s="86"/>
      <c r="AT288" s="86"/>
      <c r="AU288" s="86"/>
      <c r="AV288" s="236"/>
      <c r="AW288" s="236"/>
      <c r="AX288" s="204"/>
      <c r="AY288" s="89"/>
      <c r="BA288" s="198"/>
      <c r="BB288" s="198"/>
      <c r="BC288" s="198"/>
      <c r="BD288" s="196"/>
      <c r="BE288" s="196"/>
      <c r="BF288" s="196"/>
      <c r="BG288" s="196"/>
      <c r="BH288" s="196"/>
      <c r="BI288" s="196"/>
      <c r="BJ288" s="196"/>
      <c r="BK288" s="196"/>
      <c r="BL288" s="196"/>
      <c r="BM288" s="196"/>
      <c r="BN288" s="196"/>
      <c r="BO288" s="196"/>
      <c r="BP288" s="196"/>
      <c r="BQ288" s="196"/>
      <c r="BR288" s="196"/>
      <c r="BS288" s="196"/>
      <c r="BT288" s="196"/>
      <c r="BU288" s="196"/>
      <c r="BV288" s="196"/>
      <c r="BW288" s="196"/>
      <c r="BX288" s="196"/>
      <c r="BY288" s="196"/>
      <c r="BZ288" s="196"/>
      <c r="CA288" s="196"/>
      <c r="CB288" s="196"/>
      <c r="CC288" s="196"/>
      <c r="CD288" s="196"/>
      <c r="CE288" s="196"/>
      <c r="CF288" s="196"/>
      <c r="CG288" s="196"/>
      <c r="CH288" s="196"/>
      <c r="CI288" s="196"/>
      <c r="CJ288" s="196"/>
      <c r="CK288" s="196"/>
      <c r="CL288" s="196"/>
      <c r="FT288" s="27"/>
    </row>
    <row r="289" spans="1:188" s="92" customFormat="1" ht="14.25" customHeight="1" x14ac:dyDescent="0.3">
      <c r="A289" s="236"/>
      <c r="B289" s="236"/>
      <c r="C289" s="220"/>
      <c r="D289" s="220"/>
      <c r="E289" s="223"/>
      <c r="F289" s="220"/>
      <c r="G289" s="238"/>
      <c r="H289" s="236"/>
      <c r="I289" s="236"/>
      <c r="J289" s="236"/>
      <c r="K289" s="235"/>
      <c r="L289" s="235"/>
      <c r="M289" s="236"/>
      <c r="N289" s="237"/>
      <c r="O289" s="237"/>
      <c r="P289" s="236"/>
      <c r="Q289" s="236"/>
      <c r="R289" s="236"/>
      <c r="S289" s="236"/>
      <c r="T289" s="234"/>
      <c r="U289" s="236"/>
      <c r="V289" s="38"/>
      <c r="W289" s="38"/>
      <c r="X289" s="157"/>
      <c r="Y289" s="86"/>
      <c r="Z289" s="86"/>
      <c r="AA289" s="86" t="str">
        <f t="shared" si="6"/>
        <v/>
      </c>
      <c r="AB289" s="133"/>
      <c r="AC289" s="133"/>
      <c r="AD289" s="133"/>
      <c r="AE289" s="133"/>
      <c r="AF289" s="39" t="str">
        <f>IFERROR(IF(AND(X288="Probabilidad",X289="Probabilidad"),(AF288-(+AF288*AA289)),IF(X289="Probabilidad",(Q288-(+Q288*AA289)),IF(X289="Impacto",AF288,""))),"")</f>
        <v/>
      </c>
      <c r="AG289" s="242"/>
      <c r="AH289" s="242"/>
      <c r="AI289" s="236"/>
      <c r="AJ289" s="85" t="str">
        <f>IFERROR(IF(AND(X288="Impacto",AA289="Impacto"),(AJ288-(+AJ288*AA289)),IF(X289="Impacto",(T288-(+T288*AA289)),IF(X289="Probabilidad",AJ288,""))),"")</f>
        <v/>
      </c>
      <c r="AK289" s="242"/>
      <c r="AL289" s="242"/>
      <c r="AM289" s="236"/>
      <c r="AN289" s="236"/>
      <c r="AO289" s="236"/>
      <c r="AP289" s="86"/>
      <c r="AQ289" s="86"/>
      <c r="AR289" s="45"/>
      <c r="AS289" s="86"/>
      <c r="AT289" s="86"/>
      <c r="AU289" s="86"/>
      <c r="AV289" s="236"/>
      <c r="AW289" s="236"/>
      <c r="AX289" s="204"/>
      <c r="AY289" s="89"/>
      <c r="BA289" s="198"/>
      <c r="BB289" s="198"/>
      <c r="BC289" s="198"/>
      <c r="BD289" s="196"/>
      <c r="BE289" s="196"/>
      <c r="BF289" s="196"/>
      <c r="BG289" s="196"/>
      <c r="BH289" s="196"/>
      <c r="BI289" s="196"/>
      <c r="BJ289" s="196"/>
      <c r="BK289" s="196"/>
      <c r="BL289" s="196"/>
      <c r="BM289" s="196"/>
      <c r="BN289" s="196"/>
      <c r="BO289" s="196"/>
      <c r="BP289" s="196"/>
      <c r="BQ289" s="196"/>
      <c r="BR289" s="196"/>
      <c r="BS289" s="196"/>
      <c r="BT289" s="196"/>
      <c r="BU289" s="196"/>
      <c r="BV289" s="196"/>
      <c r="BW289" s="196"/>
      <c r="BX289" s="196"/>
      <c r="BY289" s="196"/>
      <c r="BZ289" s="196"/>
      <c r="CA289" s="196"/>
      <c r="CB289" s="196"/>
      <c r="CC289" s="196"/>
      <c r="CD289" s="196"/>
      <c r="CE289" s="196"/>
      <c r="CF289" s="196"/>
      <c r="CG289" s="196"/>
      <c r="CH289" s="196"/>
      <c r="CI289" s="196"/>
      <c r="CJ289" s="196"/>
      <c r="CK289" s="196"/>
      <c r="CL289" s="196"/>
      <c r="FT289" s="27"/>
    </row>
    <row r="290" spans="1:188" s="92" customFormat="1" ht="14.25" customHeight="1" x14ac:dyDescent="0.3">
      <c r="A290" s="236"/>
      <c r="B290" s="236"/>
      <c r="C290" s="220"/>
      <c r="D290" s="220"/>
      <c r="E290" s="223"/>
      <c r="F290" s="220"/>
      <c r="G290" s="238"/>
      <c r="H290" s="236"/>
      <c r="I290" s="236"/>
      <c r="J290" s="236"/>
      <c r="K290" s="235"/>
      <c r="L290" s="235"/>
      <c r="M290" s="236"/>
      <c r="N290" s="237"/>
      <c r="O290" s="237"/>
      <c r="P290" s="236"/>
      <c r="Q290" s="236"/>
      <c r="R290" s="236"/>
      <c r="S290" s="236"/>
      <c r="T290" s="234"/>
      <c r="U290" s="236"/>
      <c r="V290" s="38"/>
      <c r="W290" s="38"/>
      <c r="X290" s="157"/>
      <c r="Y290" s="86"/>
      <c r="Z290" s="86"/>
      <c r="AA290" s="86" t="str">
        <f t="shared" si="6"/>
        <v/>
      </c>
      <c r="AB290" s="133"/>
      <c r="AC290" s="133"/>
      <c r="AD290" s="133"/>
      <c r="AE290" s="133"/>
      <c r="AF290" s="39" t="str">
        <f>IFERROR(IF(AND(X289="Probabilidad",X290="Probabilidad"),(AF289-(+AF289*AA290)),IF(X290="Probabilidad",(Q289-(+Q289*AA290)),IF(X290="Impacto",AF289,""))),"")</f>
        <v/>
      </c>
      <c r="AG290" s="242"/>
      <c r="AH290" s="242"/>
      <c r="AI290" s="236"/>
      <c r="AJ290" s="85" t="str">
        <f>IFERROR(IF(AND(X289="Impacto",AA290="Impacto"),(AJ289-(+AJ289*AA290)),IF(X290="Impacto",(T289-(+T289*AA290)),IF(X290="Probabilidad",AJ289,""))),"")</f>
        <v/>
      </c>
      <c r="AK290" s="242"/>
      <c r="AL290" s="242"/>
      <c r="AM290" s="236"/>
      <c r="AN290" s="236"/>
      <c r="AO290" s="236"/>
      <c r="AP290" s="86"/>
      <c r="AQ290" s="86"/>
      <c r="AR290" s="45"/>
      <c r="AS290" s="86"/>
      <c r="AT290" s="86"/>
      <c r="AU290" s="86"/>
      <c r="AV290" s="236"/>
      <c r="AW290" s="236"/>
      <c r="AX290" s="204"/>
      <c r="AY290" s="89"/>
      <c r="BA290" s="198"/>
      <c r="BB290" s="198"/>
      <c r="BC290" s="198"/>
      <c r="BD290" s="196"/>
      <c r="BE290" s="196"/>
      <c r="BF290" s="196"/>
      <c r="BG290" s="196"/>
      <c r="BH290" s="196"/>
      <c r="BI290" s="196"/>
      <c r="BJ290" s="196"/>
      <c r="BK290" s="196"/>
      <c r="BL290" s="196"/>
      <c r="BM290" s="196"/>
      <c r="BN290" s="196"/>
      <c r="BO290" s="196"/>
      <c r="BP290" s="196"/>
      <c r="BQ290" s="196"/>
      <c r="BR290" s="196"/>
      <c r="BS290" s="196"/>
      <c r="BT290" s="196"/>
      <c r="BU290" s="196"/>
      <c r="BV290" s="196"/>
      <c r="BW290" s="196"/>
      <c r="BX290" s="196"/>
      <c r="BY290" s="196"/>
      <c r="BZ290" s="196"/>
      <c r="CA290" s="196"/>
      <c r="CB290" s="196"/>
      <c r="CC290" s="196"/>
      <c r="CD290" s="196"/>
      <c r="CE290" s="196"/>
      <c r="CF290" s="196"/>
      <c r="CG290" s="196"/>
      <c r="CH290" s="196"/>
      <c r="CI290" s="196"/>
      <c r="CJ290" s="196"/>
      <c r="CK290" s="196"/>
      <c r="CL290" s="196"/>
      <c r="FT290" s="27"/>
    </row>
    <row r="291" spans="1:188" s="92" customFormat="1" ht="14.25" customHeight="1" x14ac:dyDescent="0.25">
      <c r="A291" s="236"/>
      <c r="B291" s="236"/>
      <c r="C291" s="221"/>
      <c r="D291" s="221"/>
      <c r="E291" s="224"/>
      <c r="F291" s="221"/>
      <c r="G291" s="238"/>
      <c r="H291" s="236"/>
      <c r="I291" s="236"/>
      <c r="J291" s="236"/>
      <c r="K291" s="235"/>
      <c r="L291" s="235"/>
      <c r="M291" s="236"/>
      <c r="N291" s="237"/>
      <c r="O291" s="237"/>
      <c r="P291" s="236"/>
      <c r="Q291" s="236"/>
      <c r="R291" s="236"/>
      <c r="S291" s="236"/>
      <c r="T291" s="234"/>
      <c r="U291" s="236"/>
      <c r="V291" s="38"/>
      <c r="W291" s="38"/>
      <c r="X291" s="157"/>
      <c r="Y291" s="86"/>
      <c r="Z291" s="86"/>
      <c r="AA291" s="86" t="str">
        <f t="shared" si="6"/>
        <v/>
      </c>
      <c r="AB291" s="133"/>
      <c r="AC291" s="133"/>
      <c r="AD291" s="133"/>
      <c r="AE291" s="133"/>
      <c r="AF291" s="39" t="str">
        <f>IFERROR(IF(AND(X290="Probabilidad",X291="Probabilidad"),(AF290-(+AF290*AA291)),IF(X291="Probabilidad",(Q290-(+Q290*AA291)),IF(X291="Impacto",AF290,""))),"")</f>
        <v/>
      </c>
      <c r="AG291" s="242"/>
      <c r="AH291" s="242"/>
      <c r="AI291" s="236"/>
      <c r="AJ291" s="85" t="str">
        <f>IFERROR(IF(AND(X290="Impacto",AA291="Impacto"),(AJ290-(+AJ290*AA291)),IF(X291="Impacto",(T290-(+T290*AA291)),IF(X291="Probabilidad",AJ290,""))),"")</f>
        <v/>
      </c>
      <c r="AK291" s="242"/>
      <c r="AL291" s="242"/>
      <c r="AM291" s="236"/>
      <c r="AN291" s="236"/>
      <c r="AO291" s="236"/>
      <c r="AP291" s="86"/>
      <c r="AQ291" s="86"/>
      <c r="AR291" s="45"/>
      <c r="AS291" s="86"/>
      <c r="AT291" s="86"/>
      <c r="AU291" s="86"/>
      <c r="AV291" s="236"/>
      <c r="AW291" s="236"/>
      <c r="AX291" s="205"/>
      <c r="AY291" s="90"/>
      <c r="BA291" s="198"/>
      <c r="BB291" s="198"/>
      <c r="BC291" s="198"/>
      <c r="BD291" s="196"/>
      <c r="BE291" s="196"/>
      <c r="BF291" s="196"/>
      <c r="BG291" s="196"/>
      <c r="BH291" s="196"/>
      <c r="BI291" s="196"/>
      <c r="BJ291" s="196"/>
      <c r="BK291" s="196"/>
      <c r="BL291" s="196"/>
      <c r="BM291" s="196"/>
      <c r="BN291" s="196"/>
      <c r="BO291" s="196"/>
      <c r="BP291" s="196"/>
      <c r="BQ291" s="196"/>
      <c r="BR291" s="196"/>
      <c r="BS291" s="196"/>
      <c r="BT291" s="196"/>
      <c r="BU291" s="196"/>
      <c r="BV291" s="196"/>
      <c r="BW291" s="196"/>
      <c r="BX291" s="196"/>
      <c r="BY291" s="196"/>
      <c r="BZ291" s="196"/>
      <c r="CA291" s="196"/>
      <c r="CB291" s="196"/>
      <c r="CC291" s="196"/>
      <c r="CD291" s="196"/>
      <c r="CE291" s="196"/>
      <c r="CF291" s="196"/>
      <c r="CG291" s="196"/>
      <c r="CH291" s="196"/>
      <c r="CI291" s="196"/>
      <c r="CJ291" s="196"/>
      <c r="CK291" s="196"/>
      <c r="CL291" s="196"/>
      <c r="FT291" s="28"/>
      <c r="FU291" s="26"/>
      <c r="FV291" s="26"/>
      <c r="FW291" s="26"/>
      <c r="FX291" s="26"/>
      <c r="FY291" s="26"/>
      <c r="FZ291" s="26"/>
      <c r="GA291" s="26"/>
      <c r="GB291" s="26"/>
      <c r="GC291" s="26"/>
      <c r="GD291" s="26"/>
      <c r="GE291" s="26"/>
      <c r="GF291" s="26"/>
    </row>
    <row r="292" spans="1:188" s="92" customFormat="1" ht="13.5" customHeight="1" x14ac:dyDescent="0.3">
      <c r="A292" s="236">
        <v>47</v>
      </c>
      <c r="B292" s="236" t="s">
        <v>343</v>
      </c>
      <c r="C292" s="219" t="s">
        <v>802</v>
      </c>
      <c r="D292" s="219" t="s">
        <v>802</v>
      </c>
      <c r="E292" s="222" t="str">
        <f>IFERROR(VLOOKUP(C292,Tabla4[#All],2,0),"")</f>
        <v>Eventos relacionados con la infraestructura tecnológica de la entidad.</v>
      </c>
      <c r="F292" s="219" t="s">
        <v>805</v>
      </c>
      <c r="G292" s="238" t="s">
        <v>162</v>
      </c>
      <c r="H292" s="236" t="s">
        <v>71</v>
      </c>
      <c r="I292" s="236" t="s">
        <v>364</v>
      </c>
      <c r="J292" s="236" t="s">
        <v>365</v>
      </c>
      <c r="K292" s="235" t="s">
        <v>366</v>
      </c>
      <c r="L292" s="235" t="s">
        <v>590</v>
      </c>
      <c r="M292" s="236" t="s">
        <v>162</v>
      </c>
      <c r="N292" s="236" t="s">
        <v>367</v>
      </c>
      <c r="O292" s="237">
        <v>1200</v>
      </c>
      <c r="P292" s="236" t="str">
        <f>IF(AND(O292&lt;=2),"Muy Baja",IF(AND(O292&gt;=3,O292&lt;=23),"Baja",IF(AND(O292&gt;=24,O292&lt;=499),"Media",IF(AND(O292&gt;=500,O292&lt;=4999),"Alta",IF(AND(O292&gt;=5000),"Muy Alta",FALSE)))))</f>
        <v>Alta</v>
      </c>
      <c r="Q292" s="236" t="str">
        <f>IF(AND(O292&lt;=2),"20%",IF(AND(O292&gt;=3,O292&lt;=23),"40%",IF(AND(O292&gt;=24,O292&lt;=499),"60%",IF(AND(O292&gt;=500,O292&lt;=4999),"80%",IF(AND(O292&gt;=5000),"100%",FALSE)))))</f>
        <v>80%</v>
      </c>
      <c r="R292" s="236" t="s">
        <v>47</v>
      </c>
      <c r="S292" s="236" t="str">
        <f>IF(AND(R292=$GB$4),"Leve",IF(AND(R292=$GB$5),"Menor",IF(AND(R292=$GB$6),"Moderado",IF(AND(R292=$GB$7),"mayor",IF(AND(R292=$GB$8),"Catastrófico",IF(AND(R292=$GB$10),"Leve",IF(AND(R292=$GB$11),"Menor",IF(AND(R292=$GB$12),"Moderado",IF(AND(R292=$GB$13),"Mayor",IF(AND(R292=$GB$14),"Catastrófico",FALSE))))))))))</f>
        <v>Menor</v>
      </c>
      <c r="T292" s="234" t="str">
        <f>IF(AND(S292="Leve"),"20%",IF(AND(S292="Menor"),"40%",IF(AND(S292="Moderado"),"60%",IF(AND(S292="Mayor"),"80%",IF(AND(S292="Catastrófico"),"100%","")))))</f>
        <v>40%</v>
      </c>
      <c r="U292" s="236" t="s">
        <v>146</v>
      </c>
      <c r="V292" s="38">
        <v>1</v>
      </c>
      <c r="W292" s="38" t="s">
        <v>368</v>
      </c>
      <c r="X292" s="157" t="s">
        <v>54</v>
      </c>
      <c r="Y292" s="86" t="s">
        <v>51</v>
      </c>
      <c r="Z292" s="86" t="s">
        <v>56</v>
      </c>
      <c r="AA292" s="86" t="str">
        <f t="shared" si="6"/>
        <v>50%</v>
      </c>
      <c r="AB292" s="133" t="s">
        <v>786</v>
      </c>
      <c r="AC292" s="133" t="s">
        <v>548</v>
      </c>
      <c r="AD292" s="133" t="s">
        <v>787</v>
      </c>
      <c r="AE292" s="133" t="s">
        <v>785</v>
      </c>
      <c r="AF292" s="39">
        <f>IFERROR(IF(X292="Probabilidad",(Q292-(+Q292*AA292)),IF(X292="Impacto",Q292,"")),"")</f>
        <v>0.4</v>
      </c>
      <c r="AG292" s="242">
        <f>LOOKUP(2,1/(AF292:AF297&lt;&gt;""),AF292:AF297)</f>
        <v>0.4</v>
      </c>
      <c r="AH292" s="242">
        <f>AG292*1</f>
        <v>0.4</v>
      </c>
      <c r="AI292" s="236" t="str">
        <f>IF(AND(AH292&lt;=20%),"Muy Baja",IF(AND(AH292&gt;=21%,AH292&lt;=40%),"Baja",IF(AND(AH292&gt;=41%,AH292&lt;=60%),"Media",IF(AND(AH292&gt;=61%,AH292&lt;=80%),"Alta",IF(AND(AH292&gt;=81%,AH292&gt;=100%),"Muy Alta",FALSE)))))</f>
        <v>Baja</v>
      </c>
      <c r="AJ292" s="85" t="str">
        <f>IFERROR(IF(X292="Impacto",(T292-(+T292*AA292)),IF(X292="Probabilidad",T292,"")),"")</f>
        <v>40%</v>
      </c>
      <c r="AK292" s="242">
        <f>LOOKUP(2,1/(AJ292:AJ297&lt;&gt;""),AJ292:AJ297)</f>
        <v>0.2</v>
      </c>
      <c r="AL292" s="242">
        <f>AK292*1</f>
        <v>0.2</v>
      </c>
      <c r="AM292" s="236" t="str">
        <f>CHOOSE((AL292&gt;=0%)+(AL292&gt;=21%)+(AL292&gt;=41%)+(AL292&gt;=61%)+(AL292&gt;=81%),"Leve","Menor","Moderado","Mayor","Catastrófico")</f>
        <v>Leve</v>
      </c>
      <c r="AN292" s="236" t="s">
        <v>174</v>
      </c>
      <c r="AO292" s="236" t="s">
        <v>67</v>
      </c>
      <c r="AP292" s="86"/>
      <c r="AQ292" s="86"/>
      <c r="AR292" s="51"/>
      <c r="AS292" s="86"/>
      <c r="AT292" s="86"/>
      <c r="AU292" s="86"/>
      <c r="AV292" s="236" t="s">
        <v>369</v>
      </c>
      <c r="AW292" s="236" t="s">
        <v>159</v>
      </c>
      <c r="AX292" s="88"/>
      <c r="AY292" s="88"/>
      <c r="BA292" s="198"/>
      <c r="BB292" s="198"/>
      <c r="BC292" s="198"/>
      <c r="BD292" s="196"/>
      <c r="BE292" s="196"/>
      <c r="BF292" s="196"/>
      <c r="BG292" s="196"/>
      <c r="BH292" s="196"/>
      <c r="BI292" s="196"/>
      <c r="BJ292" s="196"/>
      <c r="BK292" s="196"/>
      <c r="BL292" s="196"/>
      <c r="BM292" s="196"/>
      <c r="BN292" s="196"/>
      <c r="BO292" s="196"/>
      <c r="BP292" s="196"/>
      <c r="BQ292" s="196"/>
      <c r="BR292" s="196"/>
      <c r="BS292" s="196"/>
      <c r="BT292" s="196"/>
      <c r="BU292" s="196"/>
      <c r="BV292" s="196"/>
      <c r="BW292" s="196"/>
      <c r="BX292" s="196"/>
      <c r="BY292" s="196"/>
      <c r="BZ292" s="196"/>
      <c r="CA292" s="196"/>
      <c r="CB292" s="196"/>
      <c r="CC292" s="196"/>
      <c r="CD292" s="196"/>
      <c r="CE292" s="196"/>
      <c r="CF292" s="196"/>
      <c r="CG292" s="196"/>
      <c r="CH292" s="196"/>
      <c r="CI292" s="196"/>
      <c r="CJ292" s="196"/>
      <c r="CK292" s="196"/>
      <c r="CL292" s="196"/>
      <c r="FT292" s="27"/>
      <c r="FW292" s="92" t="s">
        <v>162</v>
      </c>
      <c r="FX292" s="36" t="s">
        <v>45</v>
      </c>
    </row>
    <row r="293" spans="1:188" s="92" customFormat="1" ht="13.5" customHeight="1" x14ac:dyDescent="0.25">
      <c r="A293" s="236"/>
      <c r="B293" s="236"/>
      <c r="C293" s="220"/>
      <c r="D293" s="220"/>
      <c r="E293" s="223"/>
      <c r="F293" s="220"/>
      <c r="G293" s="238"/>
      <c r="H293" s="236"/>
      <c r="I293" s="236"/>
      <c r="J293" s="236"/>
      <c r="K293" s="235"/>
      <c r="L293" s="235"/>
      <c r="M293" s="236"/>
      <c r="N293" s="236"/>
      <c r="O293" s="237"/>
      <c r="P293" s="236"/>
      <c r="Q293" s="236"/>
      <c r="R293" s="236"/>
      <c r="S293" s="236"/>
      <c r="T293" s="234"/>
      <c r="U293" s="236"/>
      <c r="V293" s="38">
        <v>2</v>
      </c>
      <c r="W293" s="38" t="s">
        <v>370</v>
      </c>
      <c r="X293" s="157" t="s">
        <v>55</v>
      </c>
      <c r="Y293" s="86" t="s">
        <v>51</v>
      </c>
      <c r="Z293" s="86" t="s">
        <v>56</v>
      </c>
      <c r="AA293" s="86" t="str">
        <f t="shared" si="6"/>
        <v>50%</v>
      </c>
      <c r="AB293" s="133" t="s">
        <v>786</v>
      </c>
      <c r="AC293" s="133" t="s">
        <v>852</v>
      </c>
      <c r="AD293" s="133" t="s">
        <v>787</v>
      </c>
      <c r="AE293" s="133" t="s">
        <v>785</v>
      </c>
      <c r="AF293" s="39">
        <f>IFERROR(IF(AND(X292="Probabilidad",X293="Probabilidad"),(AF292-(+AF292*AA293)),IF(X293="Probabilidad",(Q292-(+Q292*AA293)),IF(X293="Impacto",AF292,""))),"")</f>
        <v>0.4</v>
      </c>
      <c r="AG293" s="242"/>
      <c r="AH293" s="242"/>
      <c r="AI293" s="236"/>
      <c r="AJ293" s="85">
        <f>IFERROR(IF(AND(X292="Impacto",AA293="Impacto"),(AJ292-(+AJ292*AA293)),IF(X293="Impacto",(T292-(+T292*AA293)),IF(X293="Probabilidad",AJ292,""))),"")</f>
        <v>0.2</v>
      </c>
      <c r="AK293" s="242"/>
      <c r="AL293" s="242"/>
      <c r="AM293" s="236"/>
      <c r="AN293" s="236"/>
      <c r="AO293" s="236"/>
      <c r="AP293" s="86"/>
      <c r="AQ293" s="86"/>
      <c r="AR293" s="51"/>
      <c r="AS293" s="86"/>
      <c r="AT293" s="86"/>
      <c r="AU293" s="86"/>
      <c r="AV293" s="236"/>
      <c r="AW293" s="236"/>
      <c r="AX293" s="89"/>
      <c r="AY293" s="89"/>
      <c r="BA293" s="198"/>
      <c r="BB293" s="198"/>
      <c r="BC293" s="198"/>
      <c r="BD293" s="196"/>
      <c r="BE293" s="196"/>
      <c r="BF293" s="196"/>
      <c r="BG293" s="196"/>
      <c r="BH293" s="196"/>
      <c r="BI293" s="196"/>
      <c r="BJ293" s="196"/>
      <c r="BK293" s="196"/>
      <c r="BL293" s="196"/>
      <c r="BM293" s="196"/>
      <c r="BN293" s="196"/>
      <c r="BO293" s="196"/>
      <c r="BP293" s="196"/>
      <c r="BQ293" s="196"/>
      <c r="BR293" s="196"/>
      <c r="BS293" s="196"/>
      <c r="BT293" s="196"/>
      <c r="BU293" s="196"/>
      <c r="BV293" s="196"/>
      <c r="BW293" s="196"/>
      <c r="BX293" s="196"/>
      <c r="BY293" s="196"/>
      <c r="BZ293" s="196"/>
      <c r="CA293" s="196"/>
      <c r="CB293" s="196"/>
      <c r="CC293" s="196"/>
      <c r="CD293" s="196"/>
      <c r="CE293" s="196"/>
      <c r="CF293" s="196"/>
      <c r="CG293" s="196"/>
      <c r="CH293" s="196"/>
      <c r="CI293" s="196"/>
      <c r="CJ293" s="196"/>
      <c r="CK293" s="196"/>
      <c r="CL293" s="196"/>
      <c r="FT293" s="27"/>
      <c r="FW293" s="92" t="s">
        <v>37</v>
      </c>
      <c r="FX293" s="26" t="s">
        <v>46</v>
      </c>
    </row>
    <row r="294" spans="1:188" s="92" customFormat="1" ht="13.5" customHeight="1" x14ac:dyDescent="0.25">
      <c r="A294" s="236"/>
      <c r="B294" s="236"/>
      <c r="C294" s="220"/>
      <c r="D294" s="220"/>
      <c r="E294" s="223"/>
      <c r="F294" s="220"/>
      <c r="G294" s="238"/>
      <c r="H294" s="236"/>
      <c r="I294" s="236"/>
      <c r="J294" s="236"/>
      <c r="K294" s="235"/>
      <c r="L294" s="235"/>
      <c r="M294" s="236"/>
      <c r="N294" s="236"/>
      <c r="O294" s="237"/>
      <c r="P294" s="236"/>
      <c r="Q294" s="236"/>
      <c r="R294" s="236"/>
      <c r="S294" s="236"/>
      <c r="T294" s="234"/>
      <c r="U294" s="236"/>
      <c r="V294" s="38"/>
      <c r="W294" s="38"/>
      <c r="X294" s="157"/>
      <c r="Y294" s="86"/>
      <c r="Z294" s="86"/>
      <c r="AA294" s="86" t="str">
        <f t="shared" si="6"/>
        <v/>
      </c>
      <c r="AB294" s="133"/>
      <c r="AC294" s="133"/>
      <c r="AD294" s="133"/>
      <c r="AE294" s="133"/>
      <c r="AF294" s="39" t="str">
        <f>IFERROR(IF(AND(X293="Probabilidad",X294="Probabilidad"),(AF293-(+AF293*AA294)),IF(X294="Probabilidad",(Q293-(+Q293*AA294)),IF(X294="Impacto",AF293,""))),"")</f>
        <v/>
      </c>
      <c r="AG294" s="242"/>
      <c r="AH294" s="242"/>
      <c r="AI294" s="236"/>
      <c r="AJ294" s="85" t="str">
        <f>IFERROR(IF(AND(X293="Impacto",AA294="Impacto"),(AJ293-(+AJ293*AA294)),IF(X294="Impacto",(T293-(+T293*AA294)),IF(X294="Probabilidad",AJ293,""))),"")</f>
        <v/>
      </c>
      <c r="AK294" s="242"/>
      <c r="AL294" s="242"/>
      <c r="AM294" s="236"/>
      <c r="AN294" s="236"/>
      <c r="AO294" s="236"/>
      <c r="AP294" s="86"/>
      <c r="AQ294" s="86"/>
      <c r="AR294" s="45"/>
      <c r="AS294" s="86"/>
      <c r="AT294" s="86"/>
      <c r="AU294" s="86"/>
      <c r="AV294" s="236"/>
      <c r="AW294" s="236"/>
      <c r="AX294" s="89"/>
      <c r="AY294" s="89"/>
      <c r="BA294" s="198"/>
      <c r="BB294" s="198"/>
      <c r="BC294" s="198"/>
      <c r="BD294" s="196"/>
      <c r="BE294" s="196"/>
      <c r="BF294" s="196"/>
      <c r="BG294" s="196"/>
      <c r="BH294" s="196"/>
      <c r="BI294" s="196"/>
      <c r="BJ294" s="196"/>
      <c r="BK294" s="196"/>
      <c r="BL294" s="196"/>
      <c r="BM294" s="196"/>
      <c r="BN294" s="196"/>
      <c r="BO294" s="196"/>
      <c r="BP294" s="196"/>
      <c r="BQ294" s="196"/>
      <c r="BR294" s="196"/>
      <c r="BS294" s="196"/>
      <c r="BT294" s="196"/>
      <c r="BU294" s="196"/>
      <c r="BV294" s="196"/>
      <c r="BW294" s="196"/>
      <c r="BX294" s="196"/>
      <c r="BY294" s="196"/>
      <c r="BZ294" s="196"/>
      <c r="CA294" s="196"/>
      <c r="CB294" s="196"/>
      <c r="CC294" s="196"/>
      <c r="CD294" s="196"/>
      <c r="CE294" s="196"/>
      <c r="CF294" s="196"/>
      <c r="CG294" s="196"/>
      <c r="CH294" s="196"/>
      <c r="CI294" s="196"/>
      <c r="CJ294" s="196"/>
      <c r="CK294" s="196"/>
      <c r="CL294" s="196"/>
      <c r="FT294" s="27"/>
      <c r="FX294" s="26" t="s">
        <v>47</v>
      </c>
    </row>
    <row r="295" spans="1:188" s="92" customFormat="1" ht="13.5" customHeight="1" x14ac:dyDescent="0.25">
      <c r="A295" s="236"/>
      <c r="B295" s="236"/>
      <c r="C295" s="220"/>
      <c r="D295" s="220"/>
      <c r="E295" s="223"/>
      <c r="F295" s="220"/>
      <c r="G295" s="238"/>
      <c r="H295" s="236"/>
      <c r="I295" s="236"/>
      <c r="J295" s="236"/>
      <c r="K295" s="235"/>
      <c r="L295" s="235"/>
      <c r="M295" s="236"/>
      <c r="N295" s="236"/>
      <c r="O295" s="237"/>
      <c r="P295" s="236"/>
      <c r="Q295" s="236"/>
      <c r="R295" s="236"/>
      <c r="S295" s="236"/>
      <c r="T295" s="234"/>
      <c r="U295" s="236"/>
      <c r="V295" s="38"/>
      <c r="W295" s="38"/>
      <c r="X295" s="157"/>
      <c r="Y295" s="86"/>
      <c r="Z295" s="86"/>
      <c r="AA295" s="86" t="str">
        <f t="shared" si="6"/>
        <v/>
      </c>
      <c r="AB295" s="133"/>
      <c r="AC295" s="133"/>
      <c r="AD295" s="133"/>
      <c r="AE295" s="133"/>
      <c r="AF295" s="39" t="str">
        <f>IFERROR(IF(AND(X294="Probabilidad",X295="Probabilidad"),(AF294-(+AF294*AA295)),IF(X295="Probabilidad",(Q294-(+Q294*AA295)),IF(X295="Impacto",AF294,""))),"")</f>
        <v/>
      </c>
      <c r="AG295" s="242"/>
      <c r="AH295" s="242"/>
      <c r="AI295" s="236"/>
      <c r="AJ295" s="85" t="str">
        <f>IFERROR(IF(AND(X294="Impacto",AA295="Impacto"),(AJ294-(+AJ294*AA295)),IF(X295="Impacto",(T294-(+T294*AA295)),IF(X295="Probabilidad",AJ294,""))),"")</f>
        <v/>
      </c>
      <c r="AK295" s="242"/>
      <c r="AL295" s="242"/>
      <c r="AM295" s="236"/>
      <c r="AN295" s="236"/>
      <c r="AO295" s="236"/>
      <c r="AP295" s="86"/>
      <c r="AQ295" s="86"/>
      <c r="AR295" s="45"/>
      <c r="AS295" s="86"/>
      <c r="AT295" s="86"/>
      <c r="AU295" s="86"/>
      <c r="AV295" s="236"/>
      <c r="AW295" s="236"/>
      <c r="AX295" s="89"/>
      <c r="AY295" s="89"/>
      <c r="BA295" s="198"/>
      <c r="BB295" s="198"/>
      <c r="BC295" s="198"/>
      <c r="BD295" s="196"/>
      <c r="BE295" s="196"/>
      <c r="BF295" s="196"/>
      <c r="BG295" s="196"/>
      <c r="BH295" s="196"/>
      <c r="BI295" s="196"/>
      <c r="BJ295" s="196"/>
      <c r="BK295" s="196"/>
      <c r="BL295" s="196"/>
      <c r="BM295" s="196"/>
      <c r="BN295" s="196"/>
      <c r="BO295" s="196"/>
      <c r="BP295" s="196"/>
      <c r="BQ295" s="196"/>
      <c r="BR295" s="196"/>
      <c r="BS295" s="196"/>
      <c r="BT295" s="196"/>
      <c r="BU295" s="196"/>
      <c r="BV295" s="196"/>
      <c r="BW295" s="196"/>
      <c r="BX295" s="196"/>
      <c r="BY295" s="196"/>
      <c r="BZ295" s="196"/>
      <c r="CA295" s="196"/>
      <c r="CB295" s="196"/>
      <c r="CC295" s="196"/>
      <c r="CD295" s="196"/>
      <c r="CE295" s="196"/>
      <c r="CF295" s="196"/>
      <c r="CG295" s="196"/>
      <c r="CH295" s="196"/>
      <c r="CI295" s="196"/>
      <c r="CJ295" s="196"/>
      <c r="CK295" s="196"/>
      <c r="CL295" s="196"/>
      <c r="FT295" s="27"/>
      <c r="FX295" s="26" t="s">
        <v>48</v>
      </c>
    </row>
    <row r="296" spans="1:188" s="92" customFormat="1" ht="13.5" customHeight="1" x14ac:dyDescent="0.25">
      <c r="A296" s="236"/>
      <c r="B296" s="236"/>
      <c r="C296" s="220"/>
      <c r="D296" s="220"/>
      <c r="E296" s="223"/>
      <c r="F296" s="220"/>
      <c r="G296" s="238"/>
      <c r="H296" s="236"/>
      <c r="I296" s="236"/>
      <c r="J296" s="236"/>
      <c r="K296" s="235"/>
      <c r="L296" s="235"/>
      <c r="M296" s="236"/>
      <c r="N296" s="236"/>
      <c r="O296" s="237"/>
      <c r="P296" s="236"/>
      <c r="Q296" s="236"/>
      <c r="R296" s="236"/>
      <c r="S296" s="236"/>
      <c r="T296" s="234"/>
      <c r="U296" s="236"/>
      <c r="V296" s="38"/>
      <c r="W296" s="38"/>
      <c r="X296" s="157"/>
      <c r="Y296" s="86"/>
      <c r="Z296" s="86"/>
      <c r="AA296" s="86" t="str">
        <f t="shared" si="6"/>
        <v/>
      </c>
      <c r="AB296" s="133"/>
      <c r="AC296" s="133"/>
      <c r="AD296" s="133"/>
      <c r="AE296" s="133"/>
      <c r="AF296" s="39" t="str">
        <f>IFERROR(IF(AND(X295="Probabilidad",X296="Probabilidad"),(AF295-(+AF295*AA296)),IF(X296="Probabilidad",(Q295-(+Q295*AA296)),IF(X296="Impacto",AF295,""))),"")</f>
        <v/>
      </c>
      <c r="AG296" s="242"/>
      <c r="AH296" s="242"/>
      <c r="AI296" s="236"/>
      <c r="AJ296" s="85" t="str">
        <f>IFERROR(IF(AND(X295="Impacto",AA296="Impacto"),(AJ295-(+AJ295*AA296)),IF(X296="Impacto",(T295-(+T295*AA296)),IF(X296="Probabilidad",AJ295,""))),"")</f>
        <v/>
      </c>
      <c r="AK296" s="242"/>
      <c r="AL296" s="242"/>
      <c r="AM296" s="236"/>
      <c r="AN296" s="236"/>
      <c r="AO296" s="236"/>
      <c r="AP296" s="86"/>
      <c r="AQ296" s="86"/>
      <c r="AR296" s="45"/>
      <c r="AS296" s="86"/>
      <c r="AT296" s="86"/>
      <c r="AU296" s="86"/>
      <c r="AV296" s="236"/>
      <c r="AW296" s="236"/>
      <c r="AX296" s="89"/>
      <c r="AY296" s="89"/>
      <c r="BA296" s="198"/>
      <c r="BB296" s="198"/>
      <c r="BC296" s="198"/>
      <c r="BD296" s="196"/>
      <c r="BE296" s="196"/>
      <c r="BF296" s="196"/>
      <c r="BG296" s="196"/>
      <c r="BH296" s="196"/>
      <c r="BI296" s="196"/>
      <c r="BJ296" s="196"/>
      <c r="BK296" s="196"/>
      <c r="BL296" s="196"/>
      <c r="BM296" s="196"/>
      <c r="BN296" s="196"/>
      <c r="BO296" s="196"/>
      <c r="BP296" s="196"/>
      <c r="BQ296" s="196"/>
      <c r="BR296" s="196"/>
      <c r="BS296" s="196"/>
      <c r="BT296" s="196"/>
      <c r="BU296" s="196"/>
      <c r="BV296" s="196"/>
      <c r="BW296" s="196"/>
      <c r="BX296" s="196"/>
      <c r="BY296" s="196"/>
      <c r="BZ296" s="196"/>
      <c r="CA296" s="196"/>
      <c r="CB296" s="196"/>
      <c r="CC296" s="196"/>
      <c r="CD296" s="196"/>
      <c r="CE296" s="196"/>
      <c r="CF296" s="196"/>
      <c r="CG296" s="196"/>
      <c r="CH296" s="196"/>
      <c r="CI296" s="196"/>
      <c r="CJ296" s="196"/>
      <c r="CK296" s="196"/>
      <c r="CL296" s="196"/>
      <c r="FT296" s="27"/>
      <c r="FX296" s="26" t="s">
        <v>49</v>
      </c>
    </row>
    <row r="297" spans="1:188" s="92" customFormat="1" ht="13.5" customHeight="1" x14ac:dyDescent="0.25">
      <c r="A297" s="236"/>
      <c r="B297" s="236"/>
      <c r="C297" s="221"/>
      <c r="D297" s="221"/>
      <c r="E297" s="224"/>
      <c r="F297" s="221"/>
      <c r="G297" s="238"/>
      <c r="H297" s="236"/>
      <c r="I297" s="236"/>
      <c r="J297" s="236"/>
      <c r="K297" s="235"/>
      <c r="L297" s="235"/>
      <c r="M297" s="236"/>
      <c r="N297" s="236"/>
      <c r="O297" s="237"/>
      <c r="P297" s="236"/>
      <c r="Q297" s="236"/>
      <c r="R297" s="236"/>
      <c r="S297" s="236"/>
      <c r="T297" s="234"/>
      <c r="U297" s="236"/>
      <c r="V297" s="38"/>
      <c r="W297" s="38"/>
      <c r="X297" s="157"/>
      <c r="Y297" s="86"/>
      <c r="Z297" s="86"/>
      <c r="AA297" s="86" t="str">
        <f t="shared" si="6"/>
        <v/>
      </c>
      <c r="AB297" s="133"/>
      <c r="AC297" s="133"/>
      <c r="AD297" s="133"/>
      <c r="AE297" s="133"/>
      <c r="AF297" s="39" t="str">
        <f>IFERROR(IF(AND(X296="Probabilidad",X297="Probabilidad"),(AF296-(+AF296*AA297)),IF(X297="Probabilidad",(Q296-(+Q296*AA297)),IF(X297="Impacto",AF296,""))),"")</f>
        <v/>
      </c>
      <c r="AG297" s="242"/>
      <c r="AH297" s="242"/>
      <c r="AI297" s="236"/>
      <c r="AJ297" s="85" t="str">
        <f>IFERROR(IF(AND(X296="Impacto",AA297="Impacto"),(AJ296-(+AJ296*AA297)),IF(X297="Impacto",(T296-(+T296*AA297)),IF(X297="Probabilidad",AJ296,""))),"")</f>
        <v/>
      </c>
      <c r="AK297" s="242"/>
      <c r="AL297" s="242"/>
      <c r="AM297" s="236"/>
      <c r="AN297" s="236"/>
      <c r="AO297" s="236"/>
      <c r="AP297" s="86"/>
      <c r="AQ297" s="86"/>
      <c r="AR297" s="45"/>
      <c r="AS297" s="86"/>
      <c r="AT297" s="86"/>
      <c r="AU297" s="86"/>
      <c r="AV297" s="236"/>
      <c r="AW297" s="236"/>
      <c r="AX297" s="90"/>
      <c r="AY297" s="90"/>
      <c r="BA297" s="198"/>
      <c r="BB297" s="198"/>
      <c r="BC297" s="198"/>
      <c r="BD297" s="196"/>
      <c r="BE297" s="196"/>
      <c r="BF297" s="196"/>
      <c r="BG297" s="196"/>
      <c r="BH297" s="196"/>
      <c r="BI297" s="196"/>
      <c r="BJ297" s="196"/>
      <c r="BK297" s="196"/>
      <c r="BL297" s="196"/>
      <c r="BM297" s="196"/>
      <c r="BN297" s="196"/>
      <c r="BO297" s="196"/>
      <c r="BP297" s="196"/>
      <c r="BQ297" s="196"/>
      <c r="BR297" s="196"/>
      <c r="BS297" s="196"/>
      <c r="BT297" s="196"/>
      <c r="BU297" s="196"/>
      <c r="BV297" s="196"/>
      <c r="BW297" s="196"/>
      <c r="BX297" s="196"/>
      <c r="BY297" s="196"/>
      <c r="BZ297" s="196"/>
      <c r="CA297" s="196"/>
      <c r="CB297" s="196"/>
      <c r="CC297" s="196"/>
      <c r="CD297" s="196"/>
      <c r="CE297" s="196"/>
      <c r="CF297" s="196"/>
      <c r="CG297" s="196"/>
      <c r="CH297" s="196"/>
      <c r="CI297" s="196"/>
      <c r="CJ297" s="196"/>
      <c r="CK297" s="196"/>
      <c r="CL297" s="196"/>
      <c r="FT297" s="27"/>
      <c r="FX297" s="26" t="s">
        <v>50</v>
      </c>
    </row>
    <row r="298" spans="1:188" s="92" customFormat="1" ht="13.5" customHeight="1" x14ac:dyDescent="0.3">
      <c r="A298" s="236">
        <v>48</v>
      </c>
      <c r="B298" s="236" t="s">
        <v>343</v>
      </c>
      <c r="C298" s="219" t="s">
        <v>802</v>
      </c>
      <c r="D298" s="219" t="s">
        <v>833</v>
      </c>
      <c r="E298" s="222" t="str">
        <f>IFERROR(VLOOKUP(C298,Tabla4[#All],2,0),"")</f>
        <v>Eventos relacionados con la infraestructura tecnológica de la entidad.</v>
      </c>
      <c r="F298" s="219" t="s">
        <v>805</v>
      </c>
      <c r="G298" s="238" t="s">
        <v>162</v>
      </c>
      <c r="H298" s="236" t="s">
        <v>70</v>
      </c>
      <c r="I298" s="236" t="s">
        <v>371</v>
      </c>
      <c r="J298" s="236" t="s">
        <v>372</v>
      </c>
      <c r="K298" s="235" t="s">
        <v>373</v>
      </c>
      <c r="L298" s="235" t="s">
        <v>590</v>
      </c>
      <c r="M298" s="236" t="s">
        <v>162</v>
      </c>
      <c r="N298" s="236" t="s">
        <v>374</v>
      </c>
      <c r="O298" s="237">
        <v>72</v>
      </c>
      <c r="P298" s="236" t="str">
        <f>IF(AND(O298&lt;=2),"Muy Baja",IF(AND(O298&gt;=3,O298&lt;=23),"Baja",IF(AND(O298&gt;=24,O298&lt;=499),"Media",IF(AND(O298&gt;=500,O298&lt;=4999),"Alta",IF(AND(O298&gt;=5000),"Muy Alta",FALSE)))))</f>
        <v>Media</v>
      </c>
      <c r="Q298" s="236" t="str">
        <f>IF(AND(O298&lt;=2),"20%",IF(AND(O298&gt;=3,O298&lt;=23),"40%",IF(AND(O298&gt;=24,O298&lt;=499),"60%",IF(AND(O298&gt;=500,O298&lt;=4999),"80%",IF(AND(O298&gt;=5000),"100%",FALSE)))))</f>
        <v>60%</v>
      </c>
      <c r="R298" s="236" t="s">
        <v>47</v>
      </c>
      <c r="S298" s="236" t="str">
        <f>IF(AND(R298=$GB$4),"Leve",IF(AND(R298=$GB$5),"Menor",IF(AND(R298=$GB$6),"Moderado",IF(AND(R298=$GB$7),"mayor",IF(AND(R298=$GB$8),"Catastrófico",IF(AND(R298=$GB$10),"Leve",IF(AND(R298=$GB$11),"Menor",IF(AND(R298=$GB$12),"Moderado",IF(AND(R298=$GB$13),"Mayor",IF(AND(R298=$GB$14),"Catastrófico",FALSE))))))))))</f>
        <v>Menor</v>
      </c>
      <c r="T298" s="234" t="str">
        <f>IF(AND(S298="Leve"),"20%",IF(AND(S298="Menor"),"40%",IF(AND(S298="Moderado"),"60%",IF(AND(S298="Mayor"),"80%",IF(AND(S298="Catastrófico"),"100%","")))))</f>
        <v>40%</v>
      </c>
      <c r="U298" s="236" t="s">
        <v>146</v>
      </c>
      <c r="V298" s="38">
        <v>1</v>
      </c>
      <c r="W298" s="38" t="s">
        <v>606</v>
      </c>
      <c r="X298" s="157" t="s">
        <v>54</v>
      </c>
      <c r="Y298" s="86" t="s">
        <v>51</v>
      </c>
      <c r="Z298" s="86" t="s">
        <v>56</v>
      </c>
      <c r="AA298" s="86" t="str">
        <f t="shared" si="6"/>
        <v>50%</v>
      </c>
      <c r="AB298" s="133" t="s">
        <v>786</v>
      </c>
      <c r="AC298" s="133" t="s">
        <v>791</v>
      </c>
      <c r="AD298" s="133" t="s">
        <v>787</v>
      </c>
      <c r="AE298" s="133" t="s">
        <v>785</v>
      </c>
      <c r="AF298" s="39">
        <f>IFERROR(IF(X298="Probabilidad",(Q298-(+Q298*AA298)),IF(X298="Impacto",Q298,"")),"")</f>
        <v>0.3</v>
      </c>
      <c r="AG298" s="242">
        <f>LOOKUP(2,1/(AF298:AF303&lt;&gt;""),AF298:AF303)</f>
        <v>0.3</v>
      </c>
      <c r="AH298" s="242">
        <f>AG298*1</f>
        <v>0.3</v>
      </c>
      <c r="AI298" s="236" t="str">
        <f>IF(AND(AH298&lt;=20%),"Muy Baja",IF(AND(AH298&gt;=21%,AH298&lt;=40%),"Baja",IF(AND(AH298&gt;=41%,AH298&lt;=60%),"Media",IF(AND(AH298&gt;=61%,AH298&lt;=80%),"Alta",IF(AND(AH298&gt;=81%,AH298&gt;=100%),"Muy Alta",FALSE)))))</f>
        <v>Baja</v>
      </c>
      <c r="AJ298" s="85" t="str">
        <f>IFERROR(IF(X298="Impacto",(T298-(+T298*AA298)),IF(X298="Probabilidad",T298,"")),"")</f>
        <v>40%</v>
      </c>
      <c r="AK298" s="242" t="str">
        <f>LOOKUP(2,1/(AJ298:AJ303&lt;&gt;""),AJ298:AJ303)</f>
        <v>40%</v>
      </c>
      <c r="AL298" s="242">
        <f>AK298*1</f>
        <v>0.4</v>
      </c>
      <c r="AM298" s="236" t="str">
        <f>CHOOSE((AL298&gt;=0%)+(AL298&gt;=21%)+(AL298&gt;=41%)+(AL298&gt;=61%)+(AL298&gt;=81%),"Leve","Menor","Moderado","Mayor","Catastrófico")</f>
        <v>Menor</v>
      </c>
      <c r="AN298" s="236" t="s">
        <v>146</v>
      </c>
      <c r="AO298" s="236" t="s">
        <v>65</v>
      </c>
      <c r="AP298" s="86"/>
      <c r="AQ298" s="86"/>
      <c r="AR298" s="45"/>
      <c r="AS298" s="86"/>
      <c r="AT298" s="86"/>
      <c r="AU298" s="86"/>
      <c r="AV298" s="236" t="s">
        <v>375</v>
      </c>
      <c r="AW298" s="236" t="s">
        <v>159</v>
      </c>
      <c r="AX298" s="88"/>
      <c r="AY298" s="88"/>
      <c r="BA298" s="198"/>
      <c r="BB298" s="198"/>
      <c r="BC298" s="198"/>
      <c r="BD298" s="196"/>
      <c r="BE298" s="196"/>
      <c r="BF298" s="196"/>
      <c r="BG298" s="196"/>
      <c r="BH298" s="196"/>
      <c r="BI298" s="196"/>
      <c r="BJ298" s="196"/>
      <c r="BK298" s="196"/>
      <c r="BL298" s="196"/>
      <c r="BM298" s="196"/>
      <c r="BN298" s="196"/>
      <c r="BO298" s="196"/>
      <c r="BP298" s="196"/>
      <c r="BQ298" s="196"/>
      <c r="BR298" s="196"/>
      <c r="BS298" s="196"/>
      <c r="BT298" s="196"/>
      <c r="BU298" s="196"/>
      <c r="BV298" s="196"/>
      <c r="BW298" s="196"/>
      <c r="BX298" s="196"/>
      <c r="BY298" s="196"/>
      <c r="BZ298" s="196"/>
      <c r="CA298" s="196"/>
      <c r="CB298" s="196"/>
      <c r="CC298" s="196"/>
      <c r="CD298" s="196"/>
      <c r="CE298" s="196"/>
      <c r="CF298" s="196"/>
      <c r="CG298" s="196"/>
      <c r="CH298" s="196"/>
      <c r="CI298" s="196"/>
      <c r="CJ298" s="196"/>
      <c r="CK298" s="196"/>
      <c r="CL298" s="196"/>
      <c r="FT298" s="27"/>
      <c r="FX298" s="36"/>
    </row>
    <row r="299" spans="1:188" s="92" customFormat="1" ht="13.5" customHeight="1" x14ac:dyDescent="0.3">
      <c r="A299" s="236"/>
      <c r="B299" s="236"/>
      <c r="C299" s="220"/>
      <c r="D299" s="220"/>
      <c r="E299" s="223"/>
      <c r="F299" s="220"/>
      <c r="G299" s="238"/>
      <c r="H299" s="236"/>
      <c r="I299" s="236"/>
      <c r="J299" s="236"/>
      <c r="K299" s="235"/>
      <c r="L299" s="235"/>
      <c r="M299" s="236"/>
      <c r="N299" s="236"/>
      <c r="O299" s="237"/>
      <c r="P299" s="236"/>
      <c r="Q299" s="236"/>
      <c r="R299" s="236"/>
      <c r="S299" s="236"/>
      <c r="T299" s="234"/>
      <c r="U299" s="236"/>
      <c r="V299" s="38"/>
      <c r="W299" s="38"/>
      <c r="X299" s="157"/>
      <c r="Y299" s="86"/>
      <c r="Z299" s="86"/>
      <c r="AA299" s="86"/>
      <c r="AB299" s="133"/>
      <c r="AC299" s="133"/>
      <c r="AD299" s="133"/>
      <c r="AE299" s="133"/>
      <c r="AF299" s="39"/>
      <c r="AG299" s="242"/>
      <c r="AH299" s="242"/>
      <c r="AI299" s="236"/>
      <c r="AJ299" s="85" t="str">
        <f>IFERROR(IF(AND(X298="Impacto",AA299="Impacto"),(AJ298-(+AJ298*AA299)),IF(X299="Impacto",(T298-(+T298*AA299)),IF(X299="Probabilidad",AJ298,""))),"")</f>
        <v/>
      </c>
      <c r="AK299" s="242"/>
      <c r="AL299" s="242"/>
      <c r="AM299" s="236"/>
      <c r="AN299" s="236"/>
      <c r="AO299" s="236"/>
      <c r="AP299" s="86"/>
      <c r="AQ299" s="86"/>
      <c r="AR299" s="45"/>
      <c r="AS299" s="86"/>
      <c r="AT299" s="86"/>
      <c r="AU299" s="86"/>
      <c r="AV299" s="236"/>
      <c r="AW299" s="236"/>
      <c r="AX299" s="89"/>
      <c r="AY299" s="89"/>
      <c r="BA299" s="198"/>
      <c r="BB299" s="198"/>
      <c r="BC299" s="198"/>
      <c r="BD299" s="196"/>
      <c r="BE299" s="196"/>
      <c r="BF299" s="196"/>
      <c r="BG299" s="196"/>
      <c r="BH299" s="196"/>
      <c r="BI299" s="196"/>
      <c r="BJ299" s="196"/>
      <c r="BK299" s="196"/>
      <c r="BL299" s="196"/>
      <c r="BM299" s="196"/>
      <c r="BN299" s="196"/>
      <c r="BO299" s="196"/>
      <c r="BP299" s="196"/>
      <c r="BQ299" s="196"/>
      <c r="BR299" s="196"/>
      <c r="BS299" s="196"/>
      <c r="BT299" s="196"/>
      <c r="BU299" s="196"/>
      <c r="BV299" s="196"/>
      <c r="BW299" s="196"/>
      <c r="BX299" s="196"/>
      <c r="BY299" s="196"/>
      <c r="BZ299" s="196"/>
      <c r="CA299" s="196"/>
      <c r="CB299" s="196"/>
      <c r="CC299" s="196"/>
      <c r="CD299" s="196"/>
      <c r="CE299" s="196"/>
      <c r="CF299" s="196"/>
      <c r="CG299" s="196"/>
      <c r="CH299" s="196"/>
      <c r="CI299" s="196"/>
      <c r="CJ299" s="196"/>
      <c r="CK299" s="196"/>
      <c r="CL299" s="196"/>
      <c r="FT299" s="27"/>
    </row>
    <row r="300" spans="1:188" s="92" customFormat="1" ht="13.5" customHeight="1" x14ac:dyDescent="0.3">
      <c r="A300" s="236"/>
      <c r="B300" s="236"/>
      <c r="C300" s="220"/>
      <c r="D300" s="220"/>
      <c r="E300" s="223"/>
      <c r="F300" s="220"/>
      <c r="G300" s="238"/>
      <c r="H300" s="236"/>
      <c r="I300" s="236"/>
      <c r="J300" s="236"/>
      <c r="K300" s="235"/>
      <c r="L300" s="235"/>
      <c r="M300" s="236"/>
      <c r="N300" s="236"/>
      <c r="O300" s="237"/>
      <c r="P300" s="236"/>
      <c r="Q300" s="236"/>
      <c r="R300" s="236"/>
      <c r="S300" s="236"/>
      <c r="T300" s="234"/>
      <c r="U300" s="236"/>
      <c r="V300" s="38"/>
      <c r="W300" s="38"/>
      <c r="X300" s="157"/>
      <c r="Y300" s="86"/>
      <c r="Z300" s="86"/>
      <c r="AA300" s="86"/>
      <c r="AB300" s="133"/>
      <c r="AC300" s="133"/>
      <c r="AD300" s="133"/>
      <c r="AE300" s="133"/>
      <c r="AF300" s="39"/>
      <c r="AG300" s="242"/>
      <c r="AH300" s="242"/>
      <c r="AI300" s="236"/>
      <c r="AJ300" s="85" t="str">
        <f>IFERROR(IF(AND(X299="Impacto",AA300="Impacto"),(AJ299-(+AJ299*AA300)),IF(X300="Impacto",(T299-(+T299*AA300)),IF(X300="Probabilidad",AJ299,""))),"")</f>
        <v/>
      </c>
      <c r="AK300" s="242"/>
      <c r="AL300" s="242"/>
      <c r="AM300" s="236"/>
      <c r="AN300" s="236"/>
      <c r="AO300" s="236"/>
      <c r="AP300" s="86"/>
      <c r="AQ300" s="86"/>
      <c r="AR300" s="45"/>
      <c r="AS300" s="86"/>
      <c r="AT300" s="86"/>
      <c r="AU300" s="86"/>
      <c r="AV300" s="236"/>
      <c r="AW300" s="236"/>
      <c r="AX300" s="89"/>
      <c r="AY300" s="89"/>
      <c r="BA300" s="198"/>
      <c r="BB300" s="198"/>
      <c r="BC300" s="198"/>
      <c r="BD300" s="196"/>
      <c r="BE300" s="196"/>
      <c r="BF300" s="196"/>
      <c r="BG300" s="196"/>
      <c r="BH300" s="196"/>
      <c r="BI300" s="196"/>
      <c r="BJ300" s="196"/>
      <c r="BK300" s="196"/>
      <c r="BL300" s="196"/>
      <c r="BM300" s="196"/>
      <c r="BN300" s="196"/>
      <c r="BO300" s="196"/>
      <c r="BP300" s="196"/>
      <c r="BQ300" s="196"/>
      <c r="BR300" s="196"/>
      <c r="BS300" s="196"/>
      <c r="BT300" s="196"/>
      <c r="BU300" s="196"/>
      <c r="BV300" s="196"/>
      <c r="BW300" s="196"/>
      <c r="BX300" s="196"/>
      <c r="BY300" s="196"/>
      <c r="BZ300" s="196"/>
      <c r="CA300" s="196"/>
      <c r="CB300" s="196"/>
      <c r="CC300" s="196"/>
      <c r="CD300" s="196"/>
      <c r="CE300" s="196"/>
      <c r="CF300" s="196"/>
      <c r="CG300" s="196"/>
      <c r="CH300" s="196"/>
      <c r="CI300" s="196"/>
      <c r="CJ300" s="196"/>
      <c r="CK300" s="196"/>
      <c r="CL300" s="196"/>
      <c r="FT300" s="27"/>
    </row>
    <row r="301" spans="1:188" s="92" customFormat="1" ht="13.5" customHeight="1" x14ac:dyDescent="0.3">
      <c r="A301" s="236"/>
      <c r="B301" s="236"/>
      <c r="C301" s="220"/>
      <c r="D301" s="220"/>
      <c r="E301" s="223"/>
      <c r="F301" s="220"/>
      <c r="G301" s="238"/>
      <c r="H301" s="236"/>
      <c r="I301" s="236"/>
      <c r="J301" s="236"/>
      <c r="K301" s="235"/>
      <c r="L301" s="235"/>
      <c r="M301" s="236"/>
      <c r="N301" s="236"/>
      <c r="O301" s="237"/>
      <c r="P301" s="236"/>
      <c r="Q301" s="236"/>
      <c r="R301" s="236"/>
      <c r="S301" s="236"/>
      <c r="T301" s="234"/>
      <c r="U301" s="236"/>
      <c r="V301" s="38"/>
      <c r="W301" s="38"/>
      <c r="X301" s="157"/>
      <c r="Y301" s="86"/>
      <c r="Z301" s="86"/>
      <c r="AA301" s="86"/>
      <c r="AB301" s="133"/>
      <c r="AC301" s="133"/>
      <c r="AD301" s="133"/>
      <c r="AE301" s="133"/>
      <c r="AF301" s="39"/>
      <c r="AG301" s="242"/>
      <c r="AH301" s="242"/>
      <c r="AI301" s="236"/>
      <c r="AJ301" s="85" t="str">
        <f>IFERROR(IF(AND(X300="Impacto",AA301="Impacto"),(AJ300-(+AJ300*AA301)),IF(X301="Impacto",(T300-(+T300*AA301)),IF(X301="Probabilidad",AJ300,""))),"")</f>
        <v/>
      </c>
      <c r="AK301" s="242"/>
      <c r="AL301" s="242"/>
      <c r="AM301" s="236"/>
      <c r="AN301" s="236"/>
      <c r="AO301" s="236"/>
      <c r="AP301" s="86"/>
      <c r="AQ301" s="86"/>
      <c r="AR301" s="45"/>
      <c r="AS301" s="86"/>
      <c r="AT301" s="86"/>
      <c r="AU301" s="86"/>
      <c r="AV301" s="236"/>
      <c r="AW301" s="236"/>
      <c r="AX301" s="89"/>
      <c r="AY301" s="89"/>
      <c r="BA301" s="198"/>
      <c r="BB301" s="198"/>
      <c r="BC301" s="198"/>
      <c r="BD301" s="196"/>
      <c r="BE301" s="196"/>
      <c r="BF301" s="196"/>
      <c r="BG301" s="196"/>
      <c r="BH301" s="196"/>
      <c r="BI301" s="196"/>
      <c r="BJ301" s="196"/>
      <c r="BK301" s="196"/>
      <c r="BL301" s="196"/>
      <c r="BM301" s="196"/>
      <c r="BN301" s="196"/>
      <c r="BO301" s="196"/>
      <c r="BP301" s="196"/>
      <c r="BQ301" s="196"/>
      <c r="BR301" s="196"/>
      <c r="BS301" s="196"/>
      <c r="BT301" s="196"/>
      <c r="BU301" s="196"/>
      <c r="BV301" s="196"/>
      <c r="BW301" s="196"/>
      <c r="BX301" s="196"/>
      <c r="BY301" s="196"/>
      <c r="BZ301" s="196"/>
      <c r="CA301" s="196"/>
      <c r="CB301" s="196"/>
      <c r="CC301" s="196"/>
      <c r="CD301" s="196"/>
      <c r="CE301" s="196"/>
      <c r="CF301" s="196"/>
      <c r="CG301" s="196"/>
      <c r="CH301" s="196"/>
      <c r="CI301" s="196"/>
      <c r="CJ301" s="196"/>
      <c r="CK301" s="196"/>
      <c r="CL301" s="196"/>
      <c r="FT301" s="27"/>
    </row>
    <row r="302" spans="1:188" s="92" customFormat="1" ht="13.5" customHeight="1" x14ac:dyDescent="0.3">
      <c r="A302" s="236"/>
      <c r="B302" s="236"/>
      <c r="C302" s="220"/>
      <c r="D302" s="220"/>
      <c r="E302" s="223"/>
      <c r="F302" s="220"/>
      <c r="G302" s="238"/>
      <c r="H302" s="236"/>
      <c r="I302" s="236"/>
      <c r="J302" s="236"/>
      <c r="K302" s="235"/>
      <c r="L302" s="235"/>
      <c r="M302" s="236"/>
      <c r="N302" s="236"/>
      <c r="O302" s="237"/>
      <c r="P302" s="236"/>
      <c r="Q302" s="236"/>
      <c r="R302" s="236"/>
      <c r="S302" s="236"/>
      <c r="T302" s="234"/>
      <c r="U302" s="236"/>
      <c r="V302" s="38"/>
      <c r="W302" s="38"/>
      <c r="X302" s="157"/>
      <c r="Y302" s="86"/>
      <c r="Z302" s="86"/>
      <c r="AA302" s="86"/>
      <c r="AB302" s="133"/>
      <c r="AC302" s="133"/>
      <c r="AD302" s="133"/>
      <c r="AE302" s="133"/>
      <c r="AF302" s="39"/>
      <c r="AG302" s="242"/>
      <c r="AH302" s="242"/>
      <c r="AI302" s="236"/>
      <c r="AJ302" s="85" t="str">
        <f>IFERROR(IF(AND(X301="Impacto",AA302="Impacto"),(AJ301-(+AJ301*AA302)),IF(X302="Impacto",(T301-(+T301*AA302)),IF(X302="Probabilidad",AJ301,""))),"")</f>
        <v/>
      </c>
      <c r="AK302" s="242"/>
      <c r="AL302" s="242"/>
      <c r="AM302" s="236"/>
      <c r="AN302" s="236"/>
      <c r="AO302" s="236"/>
      <c r="AP302" s="86"/>
      <c r="AQ302" s="86"/>
      <c r="AR302" s="45"/>
      <c r="AS302" s="86"/>
      <c r="AT302" s="86"/>
      <c r="AU302" s="86"/>
      <c r="AV302" s="236"/>
      <c r="AW302" s="236"/>
      <c r="AX302" s="89"/>
      <c r="AY302" s="89"/>
      <c r="BA302" s="198"/>
      <c r="BB302" s="198"/>
      <c r="BC302" s="198"/>
      <c r="BD302" s="196"/>
      <c r="BE302" s="196"/>
      <c r="BF302" s="196"/>
      <c r="BG302" s="196"/>
      <c r="BH302" s="196"/>
      <c r="BI302" s="196"/>
      <c r="BJ302" s="196"/>
      <c r="BK302" s="196"/>
      <c r="BL302" s="196"/>
      <c r="BM302" s="196"/>
      <c r="BN302" s="196"/>
      <c r="BO302" s="196"/>
      <c r="BP302" s="196"/>
      <c r="BQ302" s="196"/>
      <c r="BR302" s="196"/>
      <c r="BS302" s="196"/>
      <c r="BT302" s="196"/>
      <c r="BU302" s="196"/>
      <c r="BV302" s="196"/>
      <c r="BW302" s="196"/>
      <c r="BX302" s="196"/>
      <c r="BY302" s="196"/>
      <c r="BZ302" s="196"/>
      <c r="CA302" s="196"/>
      <c r="CB302" s="196"/>
      <c r="CC302" s="196"/>
      <c r="CD302" s="196"/>
      <c r="CE302" s="196"/>
      <c r="CF302" s="196"/>
      <c r="CG302" s="196"/>
      <c r="CH302" s="196"/>
      <c r="CI302" s="196"/>
      <c r="CJ302" s="196"/>
      <c r="CK302" s="196"/>
      <c r="CL302" s="196"/>
      <c r="FT302" s="27"/>
    </row>
    <row r="303" spans="1:188" s="92" customFormat="1" ht="13.5" customHeight="1" x14ac:dyDescent="0.3">
      <c r="A303" s="236"/>
      <c r="B303" s="236"/>
      <c r="C303" s="221"/>
      <c r="D303" s="221"/>
      <c r="E303" s="224"/>
      <c r="F303" s="221"/>
      <c r="G303" s="238"/>
      <c r="H303" s="236"/>
      <c r="I303" s="236"/>
      <c r="J303" s="236"/>
      <c r="K303" s="235"/>
      <c r="L303" s="235"/>
      <c r="M303" s="236"/>
      <c r="N303" s="236"/>
      <c r="O303" s="237"/>
      <c r="P303" s="236"/>
      <c r="Q303" s="236"/>
      <c r="R303" s="236"/>
      <c r="S303" s="236"/>
      <c r="T303" s="234"/>
      <c r="U303" s="236"/>
      <c r="V303" s="38"/>
      <c r="W303" s="38"/>
      <c r="X303" s="157"/>
      <c r="Y303" s="86"/>
      <c r="Z303" s="86"/>
      <c r="AA303" s="86" t="str">
        <f t="shared" ref="AA303:AA378" si="7">IF(AND(Y303=$GD$2,Z303=$GE$2),"50%",IF(AND(Y303=$GD$2,Z303=$GE$3),"40%",IF(AND(Y303=$GD$3,Z303=$GE$2),"40%",IF(AND(Y303=$GD$3,Z303=$GE$3),"30%",IF(AND(Y303=$GD$4,Z303=$GE$2),"35%",IF(AND(Y303=$GD$4,Z303=$GE$3),"25%",""))))))</f>
        <v/>
      </c>
      <c r="AB303" s="133"/>
      <c r="AC303" s="133"/>
      <c r="AD303" s="133"/>
      <c r="AE303" s="133"/>
      <c r="AF303" s="39" t="str">
        <f>IFERROR(IF(AND(X302="Probabilidad",X303="Probabilidad"),(AF302-(+AF302*AA303)),IF(X303="Probabilidad",(Q302-(+Q302*AA303)),IF(X303="Impacto",AF302,""))),"")</f>
        <v/>
      </c>
      <c r="AG303" s="242"/>
      <c r="AH303" s="242"/>
      <c r="AI303" s="236"/>
      <c r="AJ303" s="85" t="str">
        <f>IFERROR(IF(AND(X302="Impacto",AA303="Impacto"),(AJ302-(+AJ302*AA303)),IF(X303="Impacto",(T302-(+T302*AA303)),IF(X303="Probabilidad",AJ302,""))),"")</f>
        <v/>
      </c>
      <c r="AK303" s="242"/>
      <c r="AL303" s="242"/>
      <c r="AM303" s="236"/>
      <c r="AN303" s="236"/>
      <c r="AO303" s="236"/>
      <c r="AP303" s="86"/>
      <c r="AQ303" s="86"/>
      <c r="AR303" s="45"/>
      <c r="AS303" s="86"/>
      <c r="AT303" s="86"/>
      <c r="AU303" s="86"/>
      <c r="AV303" s="236"/>
      <c r="AW303" s="236"/>
      <c r="AX303" s="90"/>
      <c r="AY303" s="90"/>
      <c r="BA303" s="198"/>
      <c r="BB303" s="198"/>
      <c r="BC303" s="198"/>
      <c r="BD303" s="196"/>
      <c r="BE303" s="196"/>
      <c r="BF303" s="196"/>
      <c r="BG303" s="196"/>
      <c r="BH303" s="196"/>
      <c r="BI303" s="196"/>
      <c r="BJ303" s="196"/>
      <c r="BK303" s="196"/>
      <c r="BL303" s="196"/>
      <c r="BM303" s="196"/>
      <c r="BN303" s="196"/>
      <c r="BO303" s="196"/>
      <c r="BP303" s="196"/>
      <c r="BQ303" s="196"/>
      <c r="BR303" s="196"/>
      <c r="BS303" s="196"/>
      <c r="BT303" s="196"/>
      <c r="BU303" s="196"/>
      <c r="BV303" s="196"/>
      <c r="BW303" s="196"/>
      <c r="BX303" s="196"/>
      <c r="BY303" s="196"/>
      <c r="BZ303" s="196"/>
      <c r="CA303" s="196"/>
      <c r="CB303" s="196"/>
      <c r="CC303" s="196"/>
      <c r="CD303" s="196"/>
      <c r="CE303" s="196"/>
      <c r="CF303" s="196"/>
      <c r="CG303" s="196"/>
      <c r="CH303" s="196"/>
      <c r="CI303" s="196"/>
      <c r="CJ303" s="196"/>
      <c r="CK303" s="196"/>
      <c r="CL303" s="196"/>
      <c r="FT303" s="27"/>
      <c r="FX303" s="37"/>
    </row>
    <row r="304" spans="1:188" s="92" customFormat="1" ht="13.5" customHeight="1" x14ac:dyDescent="0.3">
      <c r="A304" s="236">
        <v>49</v>
      </c>
      <c r="B304" s="236" t="s">
        <v>343</v>
      </c>
      <c r="C304" s="219" t="s">
        <v>841</v>
      </c>
      <c r="D304" s="219" t="s">
        <v>814</v>
      </c>
      <c r="E304" s="222" t="str">
        <f>IFERROR(VLOOKUP(C304,Tabla4[#All],2,0),"")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304" s="219" t="s">
        <v>250</v>
      </c>
      <c r="G304" s="238" t="s">
        <v>32</v>
      </c>
      <c r="H304" s="236" t="s">
        <v>71</v>
      </c>
      <c r="I304" s="236" t="s">
        <v>376</v>
      </c>
      <c r="J304" s="236" t="s">
        <v>377</v>
      </c>
      <c r="K304" s="235" t="s">
        <v>378</v>
      </c>
      <c r="L304" s="235" t="s">
        <v>590</v>
      </c>
      <c r="M304" s="236" t="s">
        <v>32</v>
      </c>
      <c r="N304" s="236" t="s">
        <v>106</v>
      </c>
      <c r="O304" s="237">
        <v>72</v>
      </c>
      <c r="P304" s="236" t="str">
        <f>IF(AND(O304&lt;=2),"Muy Baja",IF(AND(O304&gt;=3,O304&lt;=23),"Baja",IF(AND(O304&gt;=24,O304&lt;=499),"Media",IF(AND(O304&gt;=500,O304&lt;=4999),"Alta",IF(AND(O304&gt;=5000),"Muy Alta",FALSE)))))</f>
        <v>Media</v>
      </c>
      <c r="Q304" s="236" t="str">
        <f>IF(AND(O304&lt;=2),"20%",IF(AND(O304&gt;=3,O304&lt;=23),"40%",IF(AND(O304&gt;=24,O304&lt;=499),"60%",IF(AND(O304&gt;=500,O304&lt;=4999),"80%",IF(AND(O304&gt;=5000),"100%",FALSE)))))</f>
        <v>60%</v>
      </c>
      <c r="R304" s="236" t="s">
        <v>43</v>
      </c>
      <c r="S304" s="236" t="str">
        <f>IF(AND(R304=$GB$4),"Leve",IF(AND(R304=$GB$5),"Menor",IF(AND(R304=$GB$6),"Moderado",IF(AND(R304=$GB$7),"mayor",IF(AND(R304=$GB$8),"Catastrófico",IF(AND(R304=$GB$10),"Leve",IF(AND(R304=$GB$11),"Menor",IF(AND(R304=$GB$12),"Moderado",IF(AND(R304=$GB$13),"Mayor",IF(AND(R304=$GB$14),"Catastrófico",FALSE))))))))))</f>
        <v>mayor</v>
      </c>
      <c r="T304" s="234" t="str">
        <f>IF(AND(S304="Leve"),"20%",IF(AND(S304="Menor"),"40%",IF(AND(S304="Moderado"),"60%",IF(AND(S304="Mayor"),"80%",IF(AND(S304="Catastrófico"),"100%","")))))</f>
        <v>80%</v>
      </c>
      <c r="U304" s="236" t="s">
        <v>169</v>
      </c>
      <c r="V304" s="38">
        <v>1</v>
      </c>
      <c r="W304" s="38" t="s">
        <v>379</v>
      </c>
      <c r="X304" s="157" t="s">
        <v>54</v>
      </c>
      <c r="Y304" s="86" t="s">
        <v>51</v>
      </c>
      <c r="Z304" s="86" t="s">
        <v>57</v>
      </c>
      <c r="AA304" s="86" t="str">
        <f>IF(AND(Y304=$GD$2,Z304=$GE$2),"50%",IF(AND(Y304=$GD$2,Z304=$GE$3),"40%",IF(AND(Y304=$GD$3,Z304=$GE$2),"40%",IF(AND(Y304=$GD$3,Z304=$GE$3),"30%",IF(AND(Y304=$GD$4,Z304=$GE$2),"35%",IF(AND(Y304=$GD$4,Z304=$GE$3),"25%",""))))))</f>
        <v>40%</v>
      </c>
      <c r="AB304" s="133" t="s">
        <v>786</v>
      </c>
      <c r="AC304" s="133" t="s">
        <v>793</v>
      </c>
      <c r="AD304" s="133" t="s">
        <v>796</v>
      </c>
      <c r="AE304" s="133" t="s">
        <v>785</v>
      </c>
      <c r="AF304" s="39">
        <f>IFERROR(IF(X304="Probabilidad",(Q304-(+Q304*AA304)),IF(X304="Impacto",Q304,"")),"")</f>
        <v>0.36</v>
      </c>
      <c r="AG304" s="242">
        <f>LOOKUP(2,1/(AF304:AF309&lt;&gt;""),AF304:AF309)</f>
        <v>0.216</v>
      </c>
      <c r="AH304" s="242">
        <f>AG304*1</f>
        <v>0.216</v>
      </c>
      <c r="AI304" s="236" t="str">
        <f>IF(AND(AH304&lt;=20%),"Muy Baja",IF(AND(AH304&gt;=21%,AH304&lt;=40%),"Baja",IF(AND(AH304&gt;=41%,AH304&lt;=60%),"Media",IF(AND(AH304&gt;=61%,AH304&lt;=80%),"Alta",IF(AND(AH304&gt;=81%,AH304&gt;=100%),"Muy Alta",FALSE)))))</f>
        <v>Baja</v>
      </c>
      <c r="AJ304" s="85" t="str">
        <f>IFERROR(IF(X304="Impacto",(T304-(+T304*AA304)),IF(X304="Probabilidad",T304,"")),"")</f>
        <v>80%</v>
      </c>
      <c r="AK304" s="242">
        <v>0.8</v>
      </c>
      <c r="AL304" s="242">
        <f>AK304*1</f>
        <v>0.8</v>
      </c>
      <c r="AM304" s="236" t="str">
        <f>CHOOSE((AL304&gt;=0%)+(AL304&gt;=21%)+(AL304&gt;=41%)+(AL304&gt;=61%)+(AL304&gt;=81%),"Leve","Menor","Moderado","Mayor","Catastrófico")</f>
        <v>Mayor</v>
      </c>
      <c r="AN304" s="236" t="s">
        <v>174</v>
      </c>
      <c r="AO304" s="236" t="s">
        <v>65</v>
      </c>
      <c r="AP304" s="86"/>
      <c r="AQ304" s="86"/>
      <c r="AR304" s="45"/>
      <c r="AS304" s="86"/>
      <c r="AT304" s="86"/>
      <c r="AU304" s="86"/>
      <c r="AV304" s="236" t="s">
        <v>380</v>
      </c>
      <c r="AW304" s="236" t="s">
        <v>159</v>
      </c>
      <c r="AX304" s="275" t="s">
        <v>656</v>
      </c>
      <c r="AY304" s="88"/>
      <c r="BA304" s="198"/>
      <c r="BB304" s="198"/>
      <c r="BC304" s="198"/>
      <c r="BD304" s="196"/>
      <c r="BE304" s="196"/>
      <c r="BF304" s="196"/>
      <c r="BG304" s="196"/>
      <c r="BH304" s="196"/>
      <c r="BI304" s="196"/>
      <c r="BJ304" s="196"/>
      <c r="BK304" s="196"/>
      <c r="BL304" s="196"/>
      <c r="BM304" s="196"/>
      <c r="BN304" s="196"/>
      <c r="BO304" s="196"/>
      <c r="BP304" s="196"/>
      <c r="BQ304" s="196"/>
      <c r="BR304" s="196"/>
      <c r="BS304" s="196"/>
      <c r="BT304" s="196"/>
      <c r="BU304" s="196"/>
      <c r="BV304" s="196"/>
      <c r="BW304" s="196"/>
      <c r="BX304" s="196"/>
      <c r="BY304" s="196"/>
      <c r="BZ304" s="196"/>
      <c r="CA304" s="196"/>
      <c r="CB304" s="196"/>
      <c r="CC304" s="196"/>
      <c r="CD304" s="196"/>
      <c r="CE304" s="196"/>
      <c r="CF304" s="196"/>
      <c r="CG304" s="196"/>
      <c r="CH304" s="196"/>
      <c r="CI304" s="196"/>
      <c r="CJ304" s="196"/>
      <c r="CK304" s="196"/>
      <c r="CL304" s="196"/>
      <c r="FT304" s="27"/>
      <c r="FX304" s="36"/>
    </row>
    <row r="305" spans="1:180" s="92" customFormat="1" ht="13.5" customHeight="1" x14ac:dyDescent="0.3">
      <c r="A305" s="236"/>
      <c r="B305" s="236"/>
      <c r="C305" s="220"/>
      <c r="D305" s="220"/>
      <c r="E305" s="223"/>
      <c r="F305" s="220"/>
      <c r="G305" s="238"/>
      <c r="H305" s="236"/>
      <c r="I305" s="236"/>
      <c r="J305" s="236"/>
      <c r="K305" s="235"/>
      <c r="L305" s="235"/>
      <c r="M305" s="236"/>
      <c r="N305" s="236"/>
      <c r="O305" s="237"/>
      <c r="P305" s="236"/>
      <c r="Q305" s="236"/>
      <c r="R305" s="236"/>
      <c r="S305" s="236"/>
      <c r="T305" s="234"/>
      <c r="U305" s="236"/>
      <c r="V305" s="38">
        <v>2</v>
      </c>
      <c r="W305" s="38" t="s">
        <v>381</v>
      </c>
      <c r="X305" s="157" t="s">
        <v>54</v>
      </c>
      <c r="Y305" s="86" t="s">
        <v>51</v>
      </c>
      <c r="Z305" s="86" t="s">
        <v>57</v>
      </c>
      <c r="AA305" s="86" t="str">
        <f t="shared" si="7"/>
        <v>40%</v>
      </c>
      <c r="AB305" s="133" t="s">
        <v>786</v>
      </c>
      <c r="AC305" s="133" t="s">
        <v>791</v>
      </c>
      <c r="AD305" s="133" t="s">
        <v>796</v>
      </c>
      <c r="AE305" s="133" t="s">
        <v>785</v>
      </c>
      <c r="AF305" s="39">
        <f>IFERROR(IF(AND(X304="Probabilidad",X305="Probabilidad"),(AF304-(+AF304*AA305)),IF(X305="Probabilidad",(Q304-(+Q304*AA305)),IF(X305="Impacto",AF304,""))),"")</f>
        <v>0.216</v>
      </c>
      <c r="AG305" s="242"/>
      <c r="AH305" s="242"/>
      <c r="AI305" s="236"/>
      <c r="AJ305" s="85" t="str">
        <f>IFERROR(IF(AND(X304="Impacto",AA305="Impacto"),(AJ304-(+AJ304*AA305)),IF(X305="Impacto",(T304-(+T304*AA305)),IF(X305="Probabilidad",AJ304,""))),"")</f>
        <v>80%</v>
      </c>
      <c r="AK305" s="242"/>
      <c r="AL305" s="242"/>
      <c r="AM305" s="236"/>
      <c r="AN305" s="236"/>
      <c r="AO305" s="236"/>
      <c r="AP305" s="86"/>
      <c r="AQ305" s="86"/>
      <c r="AR305" s="45"/>
      <c r="AS305" s="86"/>
      <c r="AT305" s="86"/>
      <c r="AU305" s="86"/>
      <c r="AV305" s="236"/>
      <c r="AW305" s="236"/>
      <c r="AX305" s="276"/>
      <c r="AY305" s="89"/>
      <c r="BA305" s="198"/>
      <c r="BB305" s="198"/>
      <c r="BC305" s="198"/>
      <c r="BD305" s="196"/>
      <c r="BE305" s="196"/>
      <c r="BF305" s="196"/>
      <c r="BG305" s="196"/>
      <c r="BH305" s="196"/>
      <c r="BI305" s="196"/>
      <c r="BJ305" s="196"/>
      <c r="BK305" s="196"/>
      <c r="BL305" s="196"/>
      <c r="BM305" s="196"/>
      <c r="BN305" s="196"/>
      <c r="BO305" s="196"/>
      <c r="BP305" s="196"/>
      <c r="BQ305" s="196"/>
      <c r="BR305" s="196"/>
      <c r="BS305" s="196"/>
      <c r="BT305" s="196"/>
      <c r="BU305" s="196"/>
      <c r="BV305" s="196"/>
      <c r="BW305" s="196"/>
      <c r="BX305" s="196"/>
      <c r="BY305" s="196"/>
      <c r="BZ305" s="196"/>
      <c r="CA305" s="196"/>
      <c r="CB305" s="196"/>
      <c r="CC305" s="196"/>
      <c r="CD305" s="196"/>
      <c r="CE305" s="196"/>
      <c r="CF305" s="196"/>
      <c r="CG305" s="196"/>
      <c r="CH305" s="196"/>
      <c r="CI305" s="196"/>
      <c r="CJ305" s="196"/>
      <c r="CK305" s="196"/>
      <c r="CL305" s="196"/>
      <c r="FT305" s="27"/>
    </row>
    <row r="306" spans="1:180" s="92" customFormat="1" ht="13.5" customHeight="1" x14ac:dyDescent="0.3">
      <c r="A306" s="236"/>
      <c r="B306" s="236"/>
      <c r="C306" s="220"/>
      <c r="D306" s="220"/>
      <c r="E306" s="223"/>
      <c r="F306" s="220"/>
      <c r="G306" s="238"/>
      <c r="H306" s="236"/>
      <c r="I306" s="236"/>
      <c r="J306" s="236"/>
      <c r="K306" s="235"/>
      <c r="L306" s="235"/>
      <c r="M306" s="236"/>
      <c r="N306" s="236"/>
      <c r="O306" s="237"/>
      <c r="P306" s="236"/>
      <c r="Q306" s="236"/>
      <c r="R306" s="236"/>
      <c r="S306" s="236"/>
      <c r="T306" s="234"/>
      <c r="U306" s="236"/>
      <c r="V306" s="38">
        <v>3</v>
      </c>
      <c r="W306" s="38" t="s">
        <v>776</v>
      </c>
      <c r="X306" s="157" t="s">
        <v>55</v>
      </c>
      <c r="Y306" s="86" t="s">
        <v>53</v>
      </c>
      <c r="Z306" s="86" t="s">
        <v>56</v>
      </c>
      <c r="AA306" s="86" t="str">
        <f t="shared" si="7"/>
        <v>35%</v>
      </c>
      <c r="AB306" s="133" t="s">
        <v>786</v>
      </c>
      <c r="AC306" s="133" t="s">
        <v>793</v>
      </c>
      <c r="AD306" s="133" t="s">
        <v>796</v>
      </c>
      <c r="AE306" s="133" t="s">
        <v>785</v>
      </c>
      <c r="AF306" s="39">
        <f>IFERROR(IF(AND(X305="Probabilidad",X306="Probabilidad"),(AF305-(+AF305*AA306)),IF(X306="Probabilidad",(Q305-(+Q305*AA306)),IF(X306="Impacto",AF305,""))),"")</f>
        <v>0.216</v>
      </c>
      <c r="AG306" s="242"/>
      <c r="AH306" s="242"/>
      <c r="AI306" s="236"/>
      <c r="AJ306" s="85" t="s">
        <v>670</v>
      </c>
      <c r="AK306" s="242"/>
      <c r="AL306" s="242"/>
      <c r="AM306" s="236"/>
      <c r="AN306" s="236"/>
      <c r="AO306" s="236"/>
      <c r="AP306" s="86"/>
      <c r="AQ306" s="86"/>
      <c r="AR306" s="45"/>
      <c r="AS306" s="86"/>
      <c r="AT306" s="86"/>
      <c r="AU306" s="86"/>
      <c r="AV306" s="236"/>
      <c r="AW306" s="236"/>
      <c r="AX306" s="276"/>
      <c r="AY306" s="89"/>
      <c r="BA306" s="198"/>
      <c r="BB306" s="198"/>
      <c r="BC306" s="198"/>
      <c r="BD306" s="196"/>
      <c r="BE306" s="196"/>
      <c r="BF306" s="196"/>
      <c r="BG306" s="196"/>
      <c r="BH306" s="196"/>
      <c r="BI306" s="196"/>
      <c r="BJ306" s="196"/>
      <c r="BK306" s="196"/>
      <c r="BL306" s="196"/>
      <c r="BM306" s="196"/>
      <c r="BN306" s="196"/>
      <c r="BO306" s="196"/>
      <c r="BP306" s="196"/>
      <c r="BQ306" s="196"/>
      <c r="BR306" s="196"/>
      <c r="BS306" s="196"/>
      <c r="BT306" s="196"/>
      <c r="BU306" s="196"/>
      <c r="BV306" s="196"/>
      <c r="BW306" s="196"/>
      <c r="BX306" s="196"/>
      <c r="BY306" s="196"/>
      <c r="BZ306" s="196"/>
      <c r="CA306" s="196"/>
      <c r="CB306" s="196"/>
      <c r="CC306" s="196"/>
      <c r="CD306" s="196"/>
      <c r="CE306" s="196"/>
      <c r="CF306" s="196"/>
      <c r="CG306" s="196"/>
      <c r="CH306" s="196"/>
      <c r="CI306" s="196"/>
      <c r="CJ306" s="196"/>
      <c r="CK306" s="196"/>
      <c r="CL306" s="196"/>
      <c r="FT306" s="27"/>
    </row>
    <row r="307" spans="1:180" s="92" customFormat="1" ht="13.5" customHeight="1" x14ac:dyDescent="0.3">
      <c r="A307" s="236"/>
      <c r="B307" s="236"/>
      <c r="C307" s="220"/>
      <c r="D307" s="220"/>
      <c r="E307" s="223"/>
      <c r="F307" s="220"/>
      <c r="G307" s="238"/>
      <c r="H307" s="236"/>
      <c r="I307" s="236"/>
      <c r="J307" s="236"/>
      <c r="K307" s="235"/>
      <c r="L307" s="235"/>
      <c r="M307" s="236"/>
      <c r="N307" s="236"/>
      <c r="O307" s="237"/>
      <c r="P307" s="236"/>
      <c r="Q307" s="236"/>
      <c r="R307" s="236"/>
      <c r="S307" s="236"/>
      <c r="T307" s="234"/>
      <c r="U307" s="236"/>
      <c r="V307" s="38"/>
      <c r="W307" s="38"/>
      <c r="X307" s="157"/>
      <c r="Y307" s="86"/>
      <c r="Z307" s="86"/>
      <c r="AA307" s="86" t="str">
        <f t="shared" si="7"/>
        <v/>
      </c>
      <c r="AB307" s="133"/>
      <c r="AC307" s="133"/>
      <c r="AD307" s="133"/>
      <c r="AE307" s="133"/>
      <c r="AF307" s="39" t="str">
        <f>IFERROR(IF(AND(X306="Probabilidad",X307="Probabilidad"),(AF306-(+AF306*AA307)),IF(X307="Probabilidad",(Q306-(+Q306*AA307)),IF(X307="Impacto",AF306,""))),"")</f>
        <v/>
      </c>
      <c r="AG307" s="242"/>
      <c r="AH307" s="242"/>
      <c r="AI307" s="236"/>
      <c r="AJ307" s="85" t="str">
        <f>IFERROR(IF(AND(X306="Impacto",AA307="Impacto"),(AJ306-(+AJ306*AA307)),IF(X307="Impacto",(T306-(+T306*AA307)),IF(X307="Probabilidad",AJ306,""))),"")</f>
        <v/>
      </c>
      <c r="AK307" s="242"/>
      <c r="AL307" s="242"/>
      <c r="AM307" s="236"/>
      <c r="AN307" s="236"/>
      <c r="AO307" s="236"/>
      <c r="AP307" s="86"/>
      <c r="AQ307" s="86"/>
      <c r="AR307" s="45"/>
      <c r="AS307" s="86"/>
      <c r="AT307" s="86"/>
      <c r="AU307" s="86"/>
      <c r="AV307" s="236"/>
      <c r="AW307" s="236"/>
      <c r="AX307" s="276"/>
      <c r="AY307" s="89"/>
      <c r="BA307" s="198"/>
      <c r="BB307" s="198"/>
      <c r="BC307" s="198"/>
      <c r="BD307" s="196"/>
      <c r="BE307" s="196"/>
      <c r="BF307" s="196"/>
      <c r="BG307" s="196"/>
      <c r="BH307" s="196"/>
      <c r="BI307" s="196"/>
      <c r="BJ307" s="196"/>
      <c r="BK307" s="196"/>
      <c r="BL307" s="196"/>
      <c r="BM307" s="196"/>
      <c r="BN307" s="196"/>
      <c r="BO307" s="196"/>
      <c r="BP307" s="196"/>
      <c r="BQ307" s="196"/>
      <c r="BR307" s="196"/>
      <c r="BS307" s="196"/>
      <c r="BT307" s="196"/>
      <c r="BU307" s="196"/>
      <c r="BV307" s="196"/>
      <c r="BW307" s="196"/>
      <c r="BX307" s="196"/>
      <c r="BY307" s="196"/>
      <c r="BZ307" s="196"/>
      <c r="CA307" s="196"/>
      <c r="CB307" s="196"/>
      <c r="CC307" s="196"/>
      <c r="CD307" s="196"/>
      <c r="CE307" s="196"/>
      <c r="CF307" s="196"/>
      <c r="CG307" s="196"/>
      <c r="CH307" s="196"/>
      <c r="CI307" s="196"/>
      <c r="CJ307" s="196"/>
      <c r="CK307" s="196"/>
      <c r="CL307" s="196"/>
      <c r="FT307" s="27"/>
    </row>
    <row r="308" spans="1:180" s="92" customFormat="1" ht="13.5" customHeight="1" x14ac:dyDescent="0.3">
      <c r="A308" s="236"/>
      <c r="B308" s="236"/>
      <c r="C308" s="220"/>
      <c r="D308" s="220"/>
      <c r="E308" s="223"/>
      <c r="F308" s="220"/>
      <c r="G308" s="238"/>
      <c r="H308" s="236"/>
      <c r="I308" s="236"/>
      <c r="J308" s="236"/>
      <c r="K308" s="235"/>
      <c r="L308" s="235"/>
      <c r="M308" s="236"/>
      <c r="N308" s="236"/>
      <c r="O308" s="237"/>
      <c r="P308" s="236"/>
      <c r="Q308" s="236"/>
      <c r="R308" s="236"/>
      <c r="S308" s="236"/>
      <c r="T308" s="234"/>
      <c r="U308" s="236"/>
      <c r="V308" s="38"/>
      <c r="W308" s="38"/>
      <c r="X308" s="157"/>
      <c r="Y308" s="86"/>
      <c r="Z308" s="86"/>
      <c r="AA308" s="86" t="str">
        <f t="shared" si="7"/>
        <v/>
      </c>
      <c r="AB308" s="133"/>
      <c r="AC308" s="133"/>
      <c r="AD308" s="133"/>
      <c r="AE308" s="133"/>
      <c r="AF308" s="39" t="str">
        <f>IFERROR(IF(AND(X307="Probabilidad",X308="Probabilidad"),(AF307-(+AF307*AA308)),IF(X308="Probabilidad",(Q307-(+Q307*AA308)),IF(X308="Impacto",AF307,""))),"")</f>
        <v/>
      </c>
      <c r="AG308" s="242"/>
      <c r="AH308" s="242"/>
      <c r="AI308" s="236"/>
      <c r="AJ308" s="85" t="str">
        <f>IFERROR(IF(AND(X307="Impacto",AA308="Impacto"),(AJ307-(+AJ307*AA308)),IF(X308="Impacto",(T307-(+T307*AA308)),IF(X308="Probabilidad",AJ307,""))),"")</f>
        <v/>
      </c>
      <c r="AK308" s="242"/>
      <c r="AL308" s="242"/>
      <c r="AM308" s="236"/>
      <c r="AN308" s="236"/>
      <c r="AO308" s="236"/>
      <c r="AP308" s="86"/>
      <c r="AQ308" s="86"/>
      <c r="AR308" s="45"/>
      <c r="AS308" s="86"/>
      <c r="AT308" s="86"/>
      <c r="AU308" s="86"/>
      <c r="AV308" s="236"/>
      <c r="AW308" s="236"/>
      <c r="AX308" s="276"/>
      <c r="AY308" s="89"/>
      <c r="BA308" s="198"/>
      <c r="BB308" s="198"/>
      <c r="BC308" s="198"/>
      <c r="BD308" s="196"/>
      <c r="BE308" s="196"/>
      <c r="BF308" s="196"/>
      <c r="BG308" s="196"/>
      <c r="BH308" s="196"/>
      <c r="BI308" s="196"/>
      <c r="BJ308" s="196"/>
      <c r="BK308" s="196"/>
      <c r="BL308" s="196"/>
      <c r="BM308" s="196"/>
      <c r="BN308" s="196"/>
      <c r="BO308" s="196"/>
      <c r="BP308" s="196"/>
      <c r="BQ308" s="196"/>
      <c r="BR308" s="196"/>
      <c r="BS308" s="196"/>
      <c r="BT308" s="196"/>
      <c r="BU308" s="196"/>
      <c r="BV308" s="196"/>
      <c r="BW308" s="196"/>
      <c r="BX308" s="196"/>
      <c r="BY308" s="196"/>
      <c r="BZ308" s="196"/>
      <c r="CA308" s="196"/>
      <c r="CB308" s="196"/>
      <c r="CC308" s="196"/>
      <c r="CD308" s="196"/>
      <c r="CE308" s="196"/>
      <c r="CF308" s="196"/>
      <c r="CG308" s="196"/>
      <c r="CH308" s="196"/>
      <c r="CI308" s="196"/>
      <c r="CJ308" s="196"/>
      <c r="CK308" s="196"/>
      <c r="CL308" s="196"/>
      <c r="FT308" s="27"/>
    </row>
    <row r="309" spans="1:180" s="92" customFormat="1" ht="13.5" customHeight="1" x14ac:dyDescent="0.3">
      <c r="A309" s="236"/>
      <c r="B309" s="236"/>
      <c r="C309" s="221"/>
      <c r="D309" s="221"/>
      <c r="E309" s="224"/>
      <c r="F309" s="221"/>
      <c r="G309" s="238"/>
      <c r="H309" s="236"/>
      <c r="I309" s="236"/>
      <c r="J309" s="236"/>
      <c r="K309" s="235"/>
      <c r="L309" s="235"/>
      <c r="M309" s="236"/>
      <c r="N309" s="236"/>
      <c r="O309" s="237"/>
      <c r="P309" s="236"/>
      <c r="Q309" s="236"/>
      <c r="R309" s="236"/>
      <c r="S309" s="236"/>
      <c r="T309" s="234"/>
      <c r="U309" s="236"/>
      <c r="V309" s="38"/>
      <c r="W309" s="38"/>
      <c r="X309" s="157"/>
      <c r="Y309" s="86"/>
      <c r="Z309" s="86"/>
      <c r="AA309" s="86" t="str">
        <f t="shared" si="7"/>
        <v/>
      </c>
      <c r="AB309" s="133"/>
      <c r="AC309" s="133"/>
      <c r="AD309" s="133"/>
      <c r="AE309" s="133"/>
      <c r="AF309" s="39" t="str">
        <f>IFERROR(IF(AND(X308="Probabilidad",X309="Probabilidad"),(AF308-(+AF308*AA309)),IF(X309="Probabilidad",(Q308-(+Q308*AA309)),IF(X309="Impacto",AF308,""))),"")</f>
        <v/>
      </c>
      <c r="AG309" s="242"/>
      <c r="AH309" s="242"/>
      <c r="AI309" s="236"/>
      <c r="AJ309" s="85" t="str">
        <f>IFERROR(IF(AND(X308="Impacto",AA309="Impacto"),(AJ308-(+AJ308*AA309)),IF(X309="Impacto",(T308-(+T308*AA309)),IF(X309="Probabilidad",AJ308,""))),"")</f>
        <v/>
      </c>
      <c r="AK309" s="242"/>
      <c r="AL309" s="242"/>
      <c r="AM309" s="236"/>
      <c r="AN309" s="236"/>
      <c r="AO309" s="236"/>
      <c r="AP309" s="86"/>
      <c r="AQ309" s="86"/>
      <c r="AR309" s="45"/>
      <c r="AS309" s="86"/>
      <c r="AT309" s="86"/>
      <c r="AU309" s="86"/>
      <c r="AV309" s="236"/>
      <c r="AW309" s="236"/>
      <c r="AX309" s="277"/>
      <c r="AY309" s="90"/>
      <c r="BA309" s="198"/>
      <c r="BB309" s="198"/>
      <c r="BC309" s="198"/>
      <c r="BD309" s="196"/>
      <c r="BE309" s="196"/>
      <c r="BF309" s="196"/>
      <c r="BG309" s="196"/>
      <c r="BH309" s="196"/>
      <c r="BI309" s="196"/>
      <c r="BJ309" s="196"/>
      <c r="BK309" s="196"/>
      <c r="BL309" s="196"/>
      <c r="BM309" s="196"/>
      <c r="BN309" s="196"/>
      <c r="BO309" s="196"/>
      <c r="BP309" s="196"/>
      <c r="BQ309" s="196"/>
      <c r="BR309" s="196"/>
      <c r="BS309" s="196"/>
      <c r="BT309" s="196"/>
      <c r="BU309" s="196"/>
      <c r="BV309" s="196"/>
      <c r="BW309" s="196"/>
      <c r="BX309" s="196"/>
      <c r="BY309" s="196"/>
      <c r="BZ309" s="196"/>
      <c r="CA309" s="196"/>
      <c r="CB309" s="196"/>
      <c r="CC309" s="196"/>
      <c r="CD309" s="196"/>
      <c r="CE309" s="196"/>
      <c r="CF309" s="196"/>
      <c r="CG309" s="196"/>
      <c r="CH309" s="196"/>
      <c r="CI309" s="196"/>
      <c r="CJ309" s="196"/>
      <c r="CK309" s="196"/>
      <c r="CL309" s="196"/>
      <c r="FT309" s="27"/>
      <c r="FX309" s="37"/>
    </row>
    <row r="310" spans="1:180" s="92" customFormat="1" ht="13.5" customHeight="1" x14ac:dyDescent="0.3">
      <c r="A310" s="236">
        <v>50</v>
      </c>
      <c r="B310" s="236" t="s">
        <v>343</v>
      </c>
      <c r="C310" s="219" t="s">
        <v>841</v>
      </c>
      <c r="D310" s="219" t="s">
        <v>841</v>
      </c>
      <c r="E310" s="222" t="str">
        <f>IFERROR(VLOOKUP(C310,Tabla4[#All],2,0),"")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310" s="219" t="s">
        <v>29</v>
      </c>
      <c r="G310" s="238" t="s">
        <v>161</v>
      </c>
      <c r="H310" s="236" t="s">
        <v>70</v>
      </c>
      <c r="I310" s="236" t="s">
        <v>382</v>
      </c>
      <c r="J310" s="236" t="s">
        <v>383</v>
      </c>
      <c r="K310" s="235" t="s">
        <v>384</v>
      </c>
      <c r="L310" s="235" t="s">
        <v>652</v>
      </c>
      <c r="M310" s="236" t="s">
        <v>161</v>
      </c>
      <c r="N310" s="237" t="s">
        <v>106</v>
      </c>
      <c r="O310" s="237">
        <f>14*12</f>
        <v>168</v>
      </c>
      <c r="P310" s="236" t="str">
        <f>IF(AND(O310&lt;=2),"Muy Baja",IF(AND(O310&gt;=3,O310&lt;=23),"Baja",IF(AND(O310&gt;=24,O310&lt;=499),"Media",IF(AND(O310&gt;=500,O310&lt;=4999),"Alta",IF(AND(O310&gt;=5000),"Muy Alta",FALSE)))))</f>
        <v>Media</v>
      </c>
      <c r="Q310" s="236" t="str">
        <f>IF(AND(O310&lt;=2),"20%",IF(AND(O310&gt;=3,O310&lt;=23),"40%",IF(AND(O310&gt;=24,O310&lt;=499),"60%",IF(AND(O310&gt;=500,O310&lt;=4999),"80%",IF(AND(O310&gt;=5000),"100%",FALSE)))))</f>
        <v>60%</v>
      </c>
      <c r="R310" s="236" t="s">
        <v>43</v>
      </c>
      <c r="S310" s="236" t="str">
        <f>IF(AND(R310=$GB$4),"Leve",IF(AND(R310=$GB$5),"Menor",IF(AND(R310=$GB$6),"Moderado",IF(AND(R310=$GB$7),"mayor",IF(AND(R310=$GB$8),"Catastrófico",IF(AND(R310=$GB$10),"Leve",IF(AND(R310=$GB$11),"Menor",IF(AND(R310=$GB$12),"Moderado",IF(AND(R310=$GB$13),"Mayor",IF(AND(R310=$GB$14),"Catastrófico",FALSE))))))))))</f>
        <v>mayor</v>
      </c>
      <c r="T310" s="234" t="str">
        <f>IF(AND(S310="Leve"),"20%",IF(AND(S310="Menor"),"40%",IF(AND(S310="Moderado"),"60%",IF(AND(S310="Mayor"),"80%",IF(AND(S310="Catastrófico"),"100%","")))))</f>
        <v>80%</v>
      </c>
      <c r="U310" s="236" t="s">
        <v>169</v>
      </c>
      <c r="V310" s="38">
        <v>1</v>
      </c>
      <c r="W310" s="38" t="s">
        <v>385</v>
      </c>
      <c r="X310" s="157" t="s">
        <v>54</v>
      </c>
      <c r="Y310" s="86" t="s">
        <v>51</v>
      </c>
      <c r="Z310" s="86" t="s">
        <v>57</v>
      </c>
      <c r="AA310" s="86" t="str">
        <f>IF(AND(Y310=$GD$2,Z310=$GE$2),"50%",IF(AND(Y310=$GD$2,Z310=$GE$3),"40%",IF(AND(Y310=$GD$3,Z310=$GE$2),"40%",IF(AND(Y310=$GD$3,Z310=$GE$3),"30%",IF(AND(Y310=$GD$4,Z310=$GE$2),"35%",IF(AND(Y310=$GD$4,Z310=$GE$3),"25%",""))))))</f>
        <v>40%</v>
      </c>
      <c r="AB310" s="133" t="s">
        <v>786</v>
      </c>
      <c r="AC310" s="133" t="s">
        <v>793</v>
      </c>
      <c r="AD310" s="133" t="s">
        <v>796</v>
      </c>
      <c r="AE310" s="133" t="s">
        <v>785</v>
      </c>
      <c r="AF310" s="39">
        <f>IFERROR(IF(X310="Probabilidad",(Q310-(+Q310*AA310)),IF(X310="Impacto",Q310,"")),"")</f>
        <v>0.36</v>
      </c>
      <c r="AG310" s="242">
        <f>LOOKUP(2,1/(AF310:AF315&lt;&gt;""),AF310:AF315)</f>
        <v>0.216</v>
      </c>
      <c r="AH310" s="242">
        <f>AG310*1</f>
        <v>0.216</v>
      </c>
      <c r="AI310" s="236" t="str">
        <f>IF(AND(AH310&lt;=20%),"Muy Baja",IF(AND(AH310&gt;=21%,AH310&lt;=40%),"Baja",IF(AND(AH310&gt;=41%,AH310&lt;=60%),"Media",IF(AND(AH310&gt;=61%,AH310&lt;=80%),"Alta",IF(AND(AH310&gt;=81%,AH310&gt;=100%),"Muy Alta",FALSE)))))</f>
        <v>Baja</v>
      </c>
      <c r="AJ310" s="85" t="str">
        <f>IFERROR(IF(X310="Impacto",(T310-(+T310*AA310)),IF(X310="Probabilidad",T310,"")),"")</f>
        <v>80%</v>
      </c>
      <c r="AK310" s="242" t="str">
        <f>LOOKUP(2,1/(AJ310:AJ315&lt;&gt;""),AJ310:AJ315)</f>
        <v>80%</v>
      </c>
      <c r="AL310" s="242">
        <f>AK310*1</f>
        <v>0.8</v>
      </c>
      <c r="AM310" s="236" t="str">
        <f>CHOOSE((AL310&gt;=0%)+(AL310&gt;=21%)+(AL310&gt;=41%)+(AL310&gt;=61%)+(AL310&gt;=81%),"Leve","Menor","Moderado","Mayor","Catastrófico")</f>
        <v>Mayor</v>
      </c>
      <c r="AN310" s="236" t="s">
        <v>169</v>
      </c>
      <c r="AO310" s="236" t="s">
        <v>67</v>
      </c>
      <c r="AP310" s="86"/>
      <c r="AQ310" s="86"/>
      <c r="AR310" s="45"/>
      <c r="AS310" s="86"/>
      <c r="AT310" s="86"/>
      <c r="AU310" s="86"/>
      <c r="AV310" s="236" t="s">
        <v>386</v>
      </c>
      <c r="AW310" s="236" t="s">
        <v>159</v>
      </c>
      <c r="AX310" s="88"/>
      <c r="AY310" s="88"/>
      <c r="BA310" s="198"/>
      <c r="BB310" s="198"/>
      <c r="BC310" s="198"/>
      <c r="BD310" s="196"/>
      <c r="BE310" s="196"/>
      <c r="BF310" s="196"/>
      <c r="BG310" s="196"/>
      <c r="BH310" s="196"/>
      <c r="BI310" s="196"/>
      <c r="BJ310" s="196"/>
      <c r="BK310" s="196"/>
      <c r="BL310" s="196"/>
      <c r="BM310" s="196"/>
      <c r="BN310" s="196"/>
      <c r="BO310" s="196"/>
      <c r="BP310" s="196"/>
      <c r="BQ310" s="196"/>
      <c r="BR310" s="196"/>
      <c r="BS310" s="196"/>
      <c r="BT310" s="196"/>
      <c r="BU310" s="196"/>
      <c r="BV310" s="196"/>
      <c r="BW310" s="196"/>
      <c r="BX310" s="196"/>
      <c r="BY310" s="196"/>
      <c r="BZ310" s="196"/>
      <c r="CA310" s="196"/>
      <c r="CB310" s="196"/>
      <c r="CC310" s="196"/>
      <c r="CD310" s="196"/>
      <c r="CE310" s="196"/>
      <c r="CF310" s="196"/>
      <c r="CG310" s="196"/>
      <c r="CH310" s="196"/>
      <c r="CI310" s="196"/>
      <c r="CJ310" s="196"/>
      <c r="CK310" s="196"/>
      <c r="CL310" s="196"/>
      <c r="FT310" s="27"/>
      <c r="FX310" s="36"/>
    </row>
    <row r="311" spans="1:180" s="92" customFormat="1" ht="13.5" customHeight="1" x14ac:dyDescent="0.3">
      <c r="A311" s="236"/>
      <c r="B311" s="236"/>
      <c r="C311" s="220"/>
      <c r="D311" s="220"/>
      <c r="E311" s="223"/>
      <c r="F311" s="220"/>
      <c r="G311" s="238"/>
      <c r="H311" s="236"/>
      <c r="I311" s="236"/>
      <c r="J311" s="236"/>
      <c r="K311" s="235"/>
      <c r="L311" s="235"/>
      <c r="M311" s="236"/>
      <c r="N311" s="237"/>
      <c r="O311" s="237"/>
      <c r="P311" s="236"/>
      <c r="Q311" s="236"/>
      <c r="R311" s="236"/>
      <c r="S311" s="236"/>
      <c r="T311" s="234"/>
      <c r="U311" s="236"/>
      <c r="V311" s="38">
        <v>2</v>
      </c>
      <c r="W311" s="38" t="s">
        <v>607</v>
      </c>
      <c r="X311" s="157" t="s">
        <v>54</v>
      </c>
      <c r="Y311" s="86" t="s">
        <v>51</v>
      </c>
      <c r="Z311" s="86" t="s">
        <v>57</v>
      </c>
      <c r="AA311" s="86" t="str">
        <f t="shared" si="7"/>
        <v>40%</v>
      </c>
      <c r="AB311" s="133" t="s">
        <v>786</v>
      </c>
      <c r="AC311" s="133" t="s">
        <v>791</v>
      </c>
      <c r="AD311" s="133" t="s">
        <v>796</v>
      </c>
      <c r="AE311" s="133" t="s">
        <v>785</v>
      </c>
      <c r="AF311" s="39">
        <f>IFERROR(IF(AND(X310="Probabilidad",X311="Probabilidad"),(AF310-(+AF310*AA311)),IF(X311="Probabilidad",(Q310-(+Q310*AA311)),IF(X311="Impacto",AF310,""))),"")</f>
        <v>0.216</v>
      </c>
      <c r="AG311" s="242"/>
      <c r="AH311" s="242"/>
      <c r="AI311" s="236"/>
      <c r="AJ311" s="85" t="str">
        <f>IFERROR(IF(AND(X310="Impacto",AA311="Impacto"),(AJ310-(+AJ310*AA311)),IF(X311="Impacto",(T310-(+T310*AA311)),IF(X311="Probabilidad",AJ310,""))),"")</f>
        <v>80%</v>
      </c>
      <c r="AK311" s="242"/>
      <c r="AL311" s="242"/>
      <c r="AM311" s="236"/>
      <c r="AN311" s="236"/>
      <c r="AO311" s="236"/>
      <c r="AP311" s="86"/>
      <c r="AQ311" s="86"/>
      <c r="AR311" s="45"/>
      <c r="AS311" s="86"/>
      <c r="AT311" s="86"/>
      <c r="AU311" s="86"/>
      <c r="AV311" s="236"/>
      <c r="AW311" s="236"/>
      <c r="AX311" s="89"/>
      <c r="AY311" s="89"/>
      <c r="BA311" s="198"/>
      <c r="BB311" s="198"/>
      <c r="BC311" s="198"/>
      <c r="BD311" s="196"/>
      <c r="BE311" s="196"/>
      <c r="BF311" s="196"/>
      <c r="BG311" s="196"/>
      <c r="BH311" s="196"/>
      <c r="BI311" s="196"/>
      <c r="BJ311" s="196"/>
      <c r="BK311" s="196"/>
      <c r="BL311" s="196"/>
      <c r="BM311" s="196"/>
      <c r="BN311" s="196"/>
      <c r="BO311" s="196"/>
      <c r="BP311" s="196"/>
      <c r="BQ311" s="196"/>
      <c r="BR311" s="196"/>
      <c r="BS311" s="196"/>
      <c r="BT311" s="196"/>
      <c r="BU311" s="196"/>
      <c r="BV311" s="196"/>
      <c r="BW311" s="196"/>
      <c r="BX311" s="196"/>
      <c r="BY311" s="196"/>
      <c r="BZ311" s="196"/>
      <c r="CA311" s="196"/>
      <c r="CB311" s="196"/>
      <c r="CC311" s="196"/>
      <c r="CD311" s="196"/>
      <c r="CE311" s="196"/>
      <c r="CF311" s="196"/>
      <c r="CG311" s="196"/>
      <c r="CH311" s="196"/>
      <c r="CI311" s="196"/>
      <c r="CJ311" s="196"/>
      <c r="CK311" s="196"/>
      <c r="CL311" s="196"/>
      <c r="FT311" s="27"/>
    </row>
    <row r="312" spans="1:180" s="92" customFormat="1" ht="13.5" customHeight="1" x14ac:dyDescent="0.3">
      <c r="A312" s="236"/>
      <c r="B312" s="236"/>
      <c r="C312" s="220"/>
      <c r="D312" s="220"/>
      <c r="E312" s="223"/>
      <c r="F312" s="220"/>
      <c r="G312" s="238"/>
      <c r="H312" s="236"/>
      <c r="I312" s="236"/>
      <c r="J312" s="236"/>
      <c r="K312" s="235"/>
      <c r="L312" s="235"/>
      <c r="M312" s="236"/>
      <c r="N312" s="237"/>
      <c r="O312" s="237"/>
      <c r="P312" s="236"/>
      <c r="Q312" s="236"/>
      <c r="R312" s="236"/>
      <c r="S312" s="236"/>
      <c r="T312" s="234"/>
      <c r="U312" s="236"/>
      <c r="V312" s="38"/>
      <c r="W312" s="38"/>
      <c r="X312" s="157"/>
      <c r="Y312" s="86"/>
      <c r="Z312" s="86"/>
      <c r="AA312" s="86" t="str">
        <f t="shared" si="7"/>
        <v/>
      </c>
      <c r="AB312" s="133"/>
      <c r="AC312" s="133"/>
      <c r="AD312" s="133"/>
      <c r="AE312" s="133"/>
      <c r="AF312" s="39" t="str">
        <f>IFERROR(IF(AND(X311="Probabilidad",X312="Probabilidad"),(AF311-(+AF311*AA312)),IF(X312="Probabilidad",(Q311-(+Q311*AA312)),IF(X312="Impacto",AF311,""))),"")</f>
        <v/>
      </c>
      <c r="AG312" s="242"/>
      <c r="AH312" s="242"/>
      <c r="AI312" s="236"/>
      <c r="AJ312" s="85" t="str">
        <f>IFERROR(IF(AND(X311="Impacto",AA312="Impacto"),(AJ311-(+AJ311*AA312)),IF(X312="Impacto",(T311-(+T311*AA312)),IF(X312="Probabilidad",AJ311,""))),"")</f>
        <v/>
      </c>
      <c r="AK312" s="242"/>
      <c r="AL312" s="242"/>
      <c r="AM312" s="236"/>
      <c r="AN312" s="236"/>
      <c r="AO312" s="236"/>
      <c r="AP312" s="86"/>
      <c r="AQ312" s="86"/>
      <c r="AR312" s="45"/>
      <c r="AS312" s="86"/>
      <c r="AT312" s="86"/>
      <c r="AU312" s="86"/>
      <c r="AV312" s="236"/>
      <c r="AW312" s="236"/>
      <c r="AX312" s="89"/>
      <c r="AY312" s="89"/>
      <c r="BA312" s="198"/>
      <c r="BB312" s="198"/>
      <c r="BC312" s="198"/>
      <c r="BD312" s="196"/>
      <c r="BE312" s="196"/>
      <c r="BF312" s="196"/>
      <c r="BG312" s="196"/>
      <c r="BH312" s="196"/>
      <c r="BI312" s="196"/>
      <c r="BJ312" s="196"/>
      <c r="BK312" s="196"/>
      <c r="BL312" s="196"/>
      <c r="BM312" s="196"/>
      <c r="BN312" s="196"/>
      <c r="BO312" s="196"/>
      <c r="BP312" s="196"/>
      <c r="BQ312" s="196"/>
      <c r="BR312" s="196"/>
      <c r="BS312" s="196"/>
      <c r="BT312" s="196"/>
      <c r="BU312" s="196"/>
      <c r="BV312" s="196"/>
      <c r="BW312" s="196"/>
      <c r="BX312" s="196"/>
      <c r="BY312" s="196"/>
      <c r="BZ312" s="196"/>
      <c r="CA312" s="196"/>
      <c r="CB312" s="196"/>
      <c r="CC312" s="196"/>
      <c r="CD312" s="196"/>
      <c r="CE312" s="196"/>
      <c r="CF312" s="196"/>
      <c r="CG312" s="196"/>
      <c r="CH312" s="196"/>
      <c r="CI312" s="196"/>
      <c r="CJ312" s="196"/>
      <c r="CK312" s="196"/>
      <c r="CL312" s="196"/>
      <c r="FT312" s="27"/>
    </row>
    <row r="313" spans="1:180" s="92" customFormat="1" ht="13.5" customHeight="1" x14ac:dyDescent="0.3">
      <c r="A313" s="236"/>
      <c r="B313" s="236"/>
      <c r="C313" s="220"/>
      <c r="D313" s="220"/>
      <c r="E313" s="223"/>
      <c r="F313" s="220"/>
      <c r="G313" s="238"/>
      <c r="H313" s="236"/>
      <c r="I313" s="236"/>
      <c r="J313" s="236"/>
      <c r="K313" s="235"/>
      <c r="L313" s="235"/>
      <c r="M313" s="236"/>
      <c r="N313" s="237"/>
      <c r="O313" s="237"/>
      <c r="P313" s="236"/>
      <c r="Q313" s="236"/>
      <c r="R313" s="236"/>
      <c r="S313" s="236"/>
      <c r="T313" s="234"/>
      <c r="U313" s="236"/>
      <c r="V313" s="38"/>
      <c r="W313" s="38"/>
      <c r="X313" s="157"/>
      <c r="Y313" s="86"/>
      <c r="Z313" s="86"/>
      <c r="AA313" s="86" t="str">
        <f t="shared" si="7"/>
        <v/>
      </c>
      <c r="AB313" s="133"/>
      <c r="AC313" s="133"/>
      <c r="AD313" s="133"/>
      <c r="AE313" s="133"/>
      <c r="AF313" s="39" t="str">
        <f>IFERROR(IF(AND(X312="Probabilidad",X313="Probabilidad"),(AF312-(+AF312*AA313)),IF(X313="Probabilidad",(Q312-(+Q312*AA313)),IF(X313="Impacto",AF312,""))),"")</f>
        <v/>
      </c>
      <c r="AG313" s="242"/>
      <c r="AH313" s="242"/>
      <c r="AI313" s="236"/>
      <c r="AJ313" s="85" t="str">
        <f>IFERROR(IF(AND(X312="Impacto",AA313="Impacto"),(AJ312-(+AJ312*AA313)),IF(X313="Impacto",(T312-(+T312*AA313)),IF(X313="Probabilidad",AJ312,""))),"")</f>
        <v/>
      </c>
      <c r="AK313" s="242"/>
      <c r="AL313" s="242"/>
      <c r="AM313" s="236"/>
      <c r="AN313" s="236"/>
      <c r="AO313" s="236"/>
      <c r="AP313" s="86"/>
      <c r="AQ313" s="86"/>
      <c r="AR313" s="45"/>
      <c r="AS313" s="86"/>
      <c r="AT313" s="86"/>
      <c r="AU313" s="86"/>
      <c r="AV313" s="236"/>
      <c r="AW313" s="236"/>
      <c r="AX313" s="89"/>
      <c r="AY313" s="89"/>
      <c r="BA313" s="198"/>
      <c r="BB313" s="198"/>
      <c r="BC313" s="198"/>
      <c r="BD313" s="196"/>
      <c r="BE313" s="196"/>
      <c r="BF313" s="196"/>
      <c r="BG313" s="196"/>
      <c r="BH313" s="196"/>
      <c r="BI313" s="196"/>
      <c r="BJ313" s="196"/>
      <c r="BK313" s="196"/>
      <c r="BL313" s="196"/>
      <c r="BM313" s="196"/>
      <c r="BN313" s="196"/>
      <c r="BO313" s="196"/>
      <c r="BP313" s="196"/>
      <c r="BQ313" s="196"/>
      <c r="BR313" s="196"/>
      <c r="BS313" s="196"/>
      <c r="BT313" s="196"/>
      <c r="BU313" s="196"/>
      <c r="BV313" s="196"/>
      <c r="BW313" s="196"/>
      <c r="BX313" s="196"/>
      <c r="BY313" s="196"/>
      <c r="BZ313" s="196"/>
      <c r="CA313" s="196"/>
      <c r="CB313" s="196"/>
      <c r="CC313" s="196"/>
      <c r="CD313" s="196"/>
      <c r="CE313" s="196"/>
      <c r="CF313" s="196"/>
      <c r="CG313" s="196"/>
      <c r="CH313" s="196"/>
      <c r="CI313" s="196"/>
      <c r="CJ313" s="196"/>
      <c r="CK313" s="196"/>
      <c r="CL313" s="196"/>
      <c r="FT313" s="27"/>
    </row>
    <row r="314" spans="1:180" s="92" customFormat="1" ht="13.5" customHeight="1" x14ac:dyDescent="0.3">
      <c r="A314" s="236"/>
      <c r="B314" s="236"/>
      <c r="C314" s="220"/>
      <c r="D314" s="220"/>
      <c r="E314" s="223"/>
      <c r="F314" s="220"/>
      <c r="G314" s="238"/>
      <c r="H314" s="236"/>
      <c r="I314" s="236"/>
      <c r="J314" s="236"/>
      <c r="K314" s="235"/>
      <c r="L314" s="235"/>
      <c r="M314" s="236"/>
      <c r="N314" s="237"/>
      <c r="O314" s="237"/>
      <c r="P314" s="236"/>
      <c r="Q314" s="236"/>
      <c r="R314" s="236"/>
      <c r="S314" s="236"/>
      <c r="T314" s="234"/>
      <c r="U314" s="236"/>
      <c r="V314" s="38"/>
      <c r="W314" s="38"/>
      <c r="X314" s="157"/>
      <c r="Y314" s="86"/>
      <c r="Z314" s="86"/>
      <c r="AA314" s="86" t="str">
        <f t="shared" si="7"/>
        <v/>
      </c>
      <c r="AB314" s="133"/>
      <c r="AC314" s="133"/>
      <c r="AD314" s="133"/>
      <c r="AE314" s="133"/>
      <c r="AF314" s="39" t="str">
        <f>IFERROR(IF(AND(X313="Probabilidad",X314="Probabilidad"),(AF313-(+AF313*AA314)),IF(X314="Probabilidad",(Q313-(+Q313*AA314)),IF(X314="Impacto",AF313,""))),"")</f>
        <v/>
      </c>
      <c r="AG314" s="242"/>
      <c r="AH314" s="242"/>
      <c r="AI314" s="236"/>
      <c r="AJ314" s="85" t="str">
        <f>IFERROR(IF(AND(X313="Impacto",AA314="Impacto"),(AJ313-(+AJ313*AA314)),IF(X314="Impacto",(T313-(+T313*AA314)),IF(X314="Probabilidad",AJ313,""))),"")</f>
        <v/>
      </c>
      <c r="AK314" s="242"/>
      <c r="AL314" s="242"/>
      <c r="AM314" s="236"/>
      <c r="AN314" s="236"/>
      <c r="AO314" s="236"/>
      <c r="AP314" s="86"/>
      <c r="AQ314" s="86"/>
      <c r="AR314" s="45"/>
      <c r="AS314" s="86"/>
      <c r="AT314" s="86"/>
      <c r="AU314" s="86"/>
      <c r="AV314" s="236"/>
      <c r="AW314" s="236"/>
      <c r="AX314" s="89"/>
      <c r="AY314" s="89"/>
      <c r="BA314" s="198"/>
      <c r="BB314" s="198"/>
      <c r="BC314" s="198"/>
      <c r="BD314" s="196"/>
      <c r="BE314" s="196"/>
      <c r="BF314" s="196"/>
      <c r="BG314" s="196"/>
      <c r="BH314" s="196"/>
      <c r="BI314" s="196"/>
      <c r="BJ314" s="196"/>
      <c r="BK314" s="196"/>
      <c r="BL314" s="196"/>
      <c r="BM314" s="196"/>
      <c r="BN314" s="196"/>
      <c r="BO314" s="196"/>
      <c r="BP314" s="196"/>
      <c r="BQ314" s="196"/>
      <c r="BR314" s="196"/>
      <c r="BS314" s="196"/>
      <c r="BT314" s="196"/>
      <c r="BU314" s="196"/>
      <c r="BV314" s="196"/>
      <c r="BW314" s="196"/>
      <c r="BX314" s="196"/>
      <c r="BY314" s="196"/>
      <c r="BZ314" s="196"/>
      <c r="CA314" s="196"/>
      <c r="CB314" s="196"/>
      <c r="CC314" s="196"/>
      <c r="CD314" s="196"/>
      <c r="CE314" s="196"/>
      <c r="CF314" s="196"/>
      <c r="CG314" s="196"/>
      <c r="CH314" s="196"/>
      <c r="CI314" s="196"/>
      <c r="CJ314" s="196"/>
      <c r="CK314" s="196"/>
      <c r="CL314" s="196"/>
      <c r="FT314" s="27"/>
    </row>
    <row r="315" spans="1:180" s="92" customFormat="1" ht="13.5" customHeight="1" x14ac:dyDescent="0.3">
      <c r="A315" s="236"/>
      <c r="B315" s="236"/>
      <c r="C315" s="221"/>
      <c r="D315" s="221"/>
      <c r="E315" s="224"/>
      <c r="F315" s="221"/>
      <c r="G315" s="238"/>
      <c r="H315" s="236"/>
      <c r="I315" s="236"/>
      <c r="J315" s="236"/>
      <c r="K315" s="235"/>
      <c r="L315" s="235"/>
      <c r="M315" s="236"/>
      <c r="N315" s="237"/>
      <c r="O315" s="237"/>
      <c r="P315" s="236"/>
      <c r="Q315" s="236"/>
      <c r="R315" s="236"/>
      <c r="S315" s="236"/>
      <c r="T315" s="234"/>
      <c r="U315" s="236"/>
      <c r="V315" s="38"/>
      <c r="W315" s="38"/>
      <c r="X315" s="157"/>
      <c r="Y315" s="86"/>
      <c r="Z315" s="86"/>
      <c r="AA315" s="86" t="str">
        <f t="shared" si="7"/>
        <v/>
      </c>
      <c r="AB315" s="133"/>
      <c r="AC315" s="133"/>
      <c r="AD315" s="133"/>
      <c r="AE315" s="133"/>
      <c r="AF315" s="39" t="str">
        <f>IFERROR(IF(AND(X314="Probabilidad",X315="Probabilidad"),(AF314-(+AF314*AA315)),IF(X315="Probabilidad",(Q314-(+Q314*AA315)),IF(X315="Impacto",AF314,""))),"")</f>
        <v/>
      </c>
      <c r="AG315" s="242"/>
      <c r="AH315" s="242"/>
      <c r="AI315" s="236"/>
      <c r="AJ315" s="85" t="str">
        <f>IFERROR(IF(AND(X314="Impacto",AA315="Impacto"),(AJ314-(+AJ314*AA315)),IF(X315="Impacto",(T314-(+T314*AA315)),IF(X315="Probabilidad",AJ314,""))),"")</f>
        <v/>
      </c>
      <c r="AK315" s="242"/>
      <c r="AL315" s="242"/>
      <c r="AM315" s="236"/>
      <c r="AN315" s="236"/>
      <c r="AO315" s="236"/>
      <c r="AP315" s="86"/>
      <c r="AQ315" s="86"/>
      <c r="AR315" s="45"/>
      <c r="AS315" s="86"/>
      <c r="AT315" s="86"/>
      <c r="AU315" s="86"/>
      <c r="AV315" s="236"/>
      <c r="AW315" s="236"/>
      <c r="AX315" s="90"/>
      <c r="AY315" s="90"/>
      <c r="BA315" s="198"/>
      <c r="BB315" s="198"/>
      <c r="BC315" s="198"/>
      <c r="BD315" s="196"/>
      <c r="BE315" s="196"/>
      <c r="BF315" s="196"/>
      <c r="BG315" s="196"/>
      <c r="BH315" s="196"/>
      <c r="BI315" s="196"/>
      <c r="BJ315" s="196"/>
      <c r="BK315" s="196"/>
      <c r="BL315" s="196"/>
      <c r="BM315" s="196"/>
      <c r="BN315" s="196"/>
      <c r="BO315" s="196"/>
      <c r="BP315" s="196"/>
      <c r="BQ315" s="196"/>
      <c r="BR315" s="196"/>
      <c r="BS315" s="196"/>
      <c r="BT315" s="196"/>
      <c r="BU315" s="196"/>
      <c r="BV315" s="196"/>
      <c r="BW315" s="196"/>
      <c r="BX315" s="196"/>
      <c r="BY315" s="196"/>
      <c r="BZ315" s="196"/>
      <c r="CA315" s="196"/>
      <c r="CB315" s="196"/>
      <c r="CC315" s="196"/>
      <c r="CD315" s="196"/>
      <c r="CE315" s="196"/>
      <c r="CF315" s="196"/>
      <c r="CG315" s="196"/>
      <c r="CH315" s="196"/>
      <c r="CI315" s="196"/>
      <c r="CJ315" s="196"/>
      <c r="CK315" s="196"/>
      <c r="CL315" s="196"/>
      <c r="FT315" s="27"/>
      <c r="FX315" s="37"/>
    </row>
    <row r="316" spans="1:180" s="92" customFormat="1" ht="13.5" customHeight="1" x14ac:dyDescent="0.3">
      <c r="A316" s="236">
        <v>51</v>
      </c>
      <c r="B316" s="236" t="s">
        <v>343</v>
      </c>
      <c r="C316" s="219" t="s">
        <v>841</v>
      </c>
      <c r="D316" s="219" t="s">
        <v>814</v>
      </c>
      <c r="E316" s="222" t="str">
        <f>IFERROR(VLOOKUP(C316,Tabla4[#All],2,0),"")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316" s="219" t="s">
        <v>29</v>
      </c>
      <c r="G316" s="238" t="s">
        <v>161</v>
      </c>
      <c r="H316" s="236" t="s">
        <v>71</v>
      </c>
      <c r="I316" s="236" t="s">
        <v>387</v>
      </c>
      <c r="J316" s="236" t="s">
        <v>388</v>
      </c>
      <c r="K316" s="235" t="s">
        <v>389</v>
      </c>
      <c r="L316" s="235" t="s">
        <v>590</v>
      </c>
      <c r="M316" s="236" t="s">
        <v>161</v>
      </c>
      <c r="N316" s="237" t="s">
        <v>106</v>
      </c>
      <c r="O316" s="237">
        <v>2</v>
      </c>
      <c r="P316" s="236" t="str">
        <f>IF(AND(O316&lt;=2),"Muy Baja",IF(AND(O316&gt;=3,O316&lt;=23),"Baja",IF(AND(O316&gt;=24,O316&lt;=499),"Media",IF(AND(O316&gt;=500,O316&lt;=4999),"Alta",IF(AND(O316&gt;=5000),"Muy Alta",FALSE)))))</f>
        <v>Muy Baja</v>
      </c>
      <c r="Q316" s="236" t="str">
        <f>IF(AND(O316&lt;=2),"20%",IF(AND(O316&gt;=3,O316&lt;=23),"40%",IF(AND(O316&gt;=24,O316&lt;=499),"60%",IF(AND(O316&gt;=500,O316&lt;=4999),"80%",IF(AND(O316&gt;=5000),"100%",FALSE)))))</f>
        <v>20%</v>
      </c>
      <c r="R316" s="236" t="s">
        <v>42</v>
      </c>
      <c r="S316" s="236" t="str">
        <f>IF(AND(R316=$GB$4),"Leve",IF(AND(R316=$GB$5),"Menor",IF(AND(R316=$GB$6),"Moderado",IF(AND(R316=$GB$7),"mayor",IF(AND(R316=$GB$8),"Catastrófico",IF(AND(R316=$GB$10),"Leve",IF(AND(R316=$GB$11),"Menor",IF(AND(R316=$GB$12),"Moderado",IF(AND(R316=$GB$13),"Mayor",IF(AND(R316=$GB$14),"Catastrófico",FALSE))))))))))</f>
        <v>Moderado</v>
      </c>
      <c r="T316" s="234" t="str">
        <f>IF(AND(S316="Leve"),"20%",IF(AND(S316="Menor"),"40%",IF(AND(S316="Moderado"),"60%",IF(AND(S316="Mayor"),"80%",IF(AND(S316="Catastrófico"),"100%","")))))</f>
        <v>60%</v>
      </c>
      <c r="U316" s="236" t="s">
        <v>146</v>
      </c>
      <c r="V316" s="38">
        <v>1</v>
      </c>
      <c r="W316" s="38" t="s">
        <v>390</v>
      </c>
      <c r="X316" s="157" t="s">
        <v>54</v>
      </c>
      <c r="Y316" s="86" t="s">
        <v>51</v>
      </c>
      <c r="Z316" s="86" t="s">
        <v>57</v>
      </c>
      <c r="AA316" s="86" t="str">
        <f>IF(AND(Y316=$GD$2,Z316=$GE$2),"50%",IF(AND(Y316=$GD$2,Z316=$GE$3),"40%",IF(AND(Y316=$GD$3,Z316=$GE$2),"40%",IF(AND(Y316=$GD$3,Z316=$GE$3),"30%",IF(AND(Y316=$GD$4,Z316=$GE$2),"35%",IF(AND(Y316=$GD$4,Z316=$GE$3),"25%",""))))))</f>
        <v>40%</v>
      </c>
      <c r="AB316" s="133" t="s">
        <v>790</v>
      </c>
      <c r="AC316" s="133" t="s">
        <v>791</v>
      </c>
      <c r="AD316" s="133" t="s">
        <v>796</v>
      </c>
      <c r="AE316" s="133" t="s">
        <v>785</v>
      </c>
      <c r="AF316" s="39">
        <f>IFERROR(IF(X316="Probabilidad",(Q316-(+Q316*AA316)),IF(X316="Impacto",Q316,"")),"")</f>
        <v>0.12</v>
      </c>
      <c r="AG316" s="242">
        <f>LOOKUP(2,1/(AF316:AF321&lt;&gt;""),AF316:AF321)</f>
        <v>0.12</v>
      </c>
      <c r="AH316" s="242">
        <f>AG316*1</f>
        <v>0.12</v>
      </c>
      <c r="AI316" s="236" t="str">
        <f>IF(AND(AH316&lt;=20%),"Muy Baja",IF(AND(AH316&gt;=21%,AH316&lt;=40%),"Baja",IF(AND(AH316&gt;=41%,AH316&lt;=60%),"Media",IF(AND(AH316&gt;=61%,AH316&lt;=80%),"Alta",IF(AND(AH316&gt;=81%,AH316&gt;=100%),"Muy Alta",FALSE)))))</f>
        <v>Muy Baja</v>
      </c>
      <c r="AJ316" s="85" t="str">
        <f>IFERROR(IF(X316="Impacto",(T316-(+T316*AA316)),IF(X316="Probabilidad",T316,"")),"")</f>
        <v>60%</v>
      </c>
      <c r="AK316" s="242" t="str">
        <f>LOOKUP(2,1/(AJ316:AJ321&lt;&gt;""),AJ316:AJ321)</f>
        <v>60%</v>
      </c>
      <c r="AL316" s="242">
        <f>AK316*1</f>
        <v>0.6</v>
      </c>
      <c r="AM316" s="236" t="str">
        <f>CHOOSE((AL316&gt;=0%)+(AL316&gt;=21%)+(AL316&gt;=41%)+(AL316&gt;=61%)+(AL316&gt;=81%),"Leve","Menor","Moderado","Mayor","Catastrófico")</f>
        <v>Moderado</v>
      </c>
      <c r="AN316" s="236" t="s">
        <v>146</v>
      </c>
      <c r="AO316" s="236" t="s">
        <v>67</v>
      </c>
      <c r="AP316" s="86"/>
      <c r="AQ316" s="86"/>
      <c r="AR316" s="45"/>
      <c r="AS316" s="86"/>
      <c r="AT316" s="86"/>
      <c r="AU316" s="86"/>
      <c r="AV316" s="236"/>
      <c r="AW316" s="236" t="s">
        <v>159</v>
      </c>
      <c r="AX316" s="88"/>
      <c r="AY316" s="88"/>
      <c r="BA316" s="198"/>
      <c r="BB316" s="198"/>
      <c r="BC316" s="198"/>
      <c r="BD316" s="196"/>
      <c r="BE316" s="196"/>
      <c r="BF316" s="196"/>
      <c r="BG316" s="196"/>
      <c r="BH316" s="196"/>
      <c r="BI316" s="196"/>
      <c r="BJ316" s="196"/>
      <c r="BK316" s="196"/>
      <c r="BL316" s="196"/>
      <c r="BM316" s="196"/>
      <c r="BN316" s="196"/>
      <c r="BO316" s="196"/>
      <c r="BP316" s="196"/>
      <c r="BQ316" s="196"/>
      <c r="BR316" s="196"/>
      <c r="BS316" s="196"/>
      <c r="BT316" s="196"/>
      <c r="BU316" s="196"/>
      <c r="BV316" s="196"/>
      <c r="BW316" s="196"/>
      <c r="BX316" s="196"/>
      <c r="BY316" s="196"/>
      <c r="BZ316" s="196"/>
      <c r="CA316" s="196"/>
      <c r="CB316" s="196"/>
      <c r="CC316" s="196"/>
      <c r="CD316" s="196"/>
      <c r="CE316" s="196"/>
      <c r="CF316" s="196"/>
      <c r="CG316" s="196"/>
      <c r="CH316" s="196"/>
      <c r="CI316" s="196"/>
      <c r="CJ316" s="196"/>
      <c r="CK316" s="196"/>
      <c r="CL316" s="196"/>
      <c r="FT316" s="27"/>
      <c r="FX316" s="36"/>
    </row>
    <row r="317" spans="1:180" s="92" customFormat="1" ht="13.5" customHeight="1" x14ac:dyDescent="0.3">
      <c r="A317" s="236"/>
      <c r="B317" s="236"/>
      <c r="C317" s="220"/>
      <c r="D317" s="220"/>
      <c r="E317" s="223"/>
      <c r="F317" s="220"/>
      <c r="G317" s="238"/>
      <c r="H317" s="236"/>
      <c r="I317" s="236"/>
      <c r="J317" s="236"/>
      <c r="K317" s="235"/>
      <c r="L317" s="235"/>
      <c r="M317" s="236"/>
      <c r="N317" s="237"/>
      <c r="O317" s="237"/>
      <c r="P317" s="236"/>
      <c r="Q317" s="236"/>
      <c r="R317" s="236"/>
      <c r="S317" s="236"/>
      <c r="T317" s="234"/>
      <c r="U317" s="236"/>
      <c r="V317" s="38"/>
      <c r="W317" s="38"/>
      <c r="X317" s="157"/>
      <c r="Y317" s="86"/>
      <c r="Z317" s="86"/>
      <c r="AA317" s="86" t="str">
        <f t="shared" si="7"/>
        <v/>
      </c>
      <c r="AB317" s="133"/>
      <c r="AC317" s="133"/>
      <c r="AD317" s="133"/>
      <c r="AE317" s="133"/>
      <c r="AF317" s="39" t="str">
        <f>IFERROR(IF(AND(X316="Probabilidad",X317="Probabilidad"),(AF316-(+AF316*AA317)),IF(X317="Probabilidad",(Q316-(+Q316*AA317)),IF(X317="Impacto",AF316,""))),"")</f>
        <v/>
      </c>
      <c r="AG317" s="242"/>
      <c r="AH317" s="242"/>
      <c r="AI317" s="236"/>
      <c r="AJ317" s="85" t="str">
        <f>IFERROR(IF(AND(X316="Impacto",AA317="Impacto"),(AJ316-(+AJ316*AA317)),IF(X317="Impacto",(T316-(+T316*AA317)),IF(X317="Probabilidad",AJ316,""))),"")</f>
        <v/>
      </c>
      <c r="AK317" s="242"/>
      <c r="AL317" s="242"/>
      <c r="AM317" s="236"/>
      <c r="AN317" s="236"/>
      <c r="AO317" s="236"/>
      <c r="AP317" s="86"/>
      <c r="AQ317" s="86"/>
      <c r="AR317" s="45"/>
      <c r="AS317" s="86"/>
      <c r="AT317" s="86"/>
      <c r="AU317" s="86"/>
      <c r="AV317" s="236"/>
      <c r="AW317" s="236"/>
      <c r="AX317" s="89"/>
      <c r="AY317" s="89"/>
      <c r="BA317" s="198"/>
      <c r="BB317" s="198"/>
      <c r="BC317" s="198"/>
      <c r="BD317" s="196"/>
      <c r="BE317" s="196"/>
      <c r="BF317" s="196"/>
      <c r="BG317" s="196"/>
      <c r="BH317" s="196"/>
      <c r="BI317" s="196"/>
      <c r="BJ317" s="196"/>
      <c r="BK317" s="196"/>
      <c r="BL317" s="196"/>
      <c r="BM317" s="196"/>
      <c r="BN317" s="196"/>
      <c r="BO317" s="196"/>
      <c r="BP317" s="196"/>
      <c r="BQ317" s="196"/>
      <c r="BR317" s="196"/>
      <c r="BS317" s="196"/>
      <c r="BT317" s="196"/>
      <c r="BU317" s="196"/>
      <c r="BV317" s="196"/>
      <c r="BW317" s="196"/>
      <c r="BX317" s="196"/>
      <c r="BY317" s="196"/>
      <c r="BZ317" s="196"/>
      <c r="CA317" s="196"/>
      <c r="CB317" s="196"/>
      <c r="CC317" s="196"/>
      <c r="CD317" s="196"/>
      <c r="CE317" s="196"/>
      <c r="CF317" s="196"/>
      <c r="CG317" s="196"/>
      <c r="CH317" s="196"/>
      <c r="CI317" s="196"/>
      <c r="CJ317" s="196"/>
      <c r="CK317" s="196"/>
      <c r="CL317" s="196"/>
      <c r="FT317" s="27"/>
    </row>
    <row r="318" spans="1:180" s="92" customFormat="1" ht="13.5" customHeight="1" x14ac:dyDescent="0.3">
      <c r="A318" s="236"/>
      <c r="B318" s="236"/>
      <c r="C318" s="220"/>
      <c r="D318" s="220"/>
      <c r="E318" s="223"/>
      <c r="F318" s="220"/>
      <c r="G318" s="238"/>
      <c r="H318" s="236"/>
      <c r="I318" s="236"/>
      <c r="J318" s="236"/>
      <c r="K318" s="235"/>
      <c r="L318" s="235"/>
      <c r="M318" s="236"/>
      <c r="N318" s="237"/>
      <c r="O318" s="237"/>
      <c r="P318" s="236"/>
      <c r="Q318" s="236"/>
      <c r="R318" s="236"/>
      <c r="S318" s="236"/>
      <c r="T318" s="234"/>
      <c r="U318" s="236"/>
      <c r="V318" s="38"/>
      <c r="W318" s="38"/>
      <c r="X318" s="157"/>
      <c r="Y318" s="86"/>
      <c r="Z318" s="86"/>
      <c r="AA318" s="86" t="str">
        <f t="shared" si="7"/>
        <v/>
      </c>
      <c r="AB318" s="133"/>
      <c r="AC318" s="133"/>
      <c r="AD318" s="133"/>
      <c r="AE318" s="133"/>
      <c r="AF318" s="39" t="str">
        <f>IFERROR(IF(AND(X317="Probabilidad",X318="Probabilidad"),(AF317-(+AF317*AA318)),IF(X318="Probabilidad",(Q317-(+Q317*AA318)),IF(X318="Impacto",AF317,""))),"")</f>
        <v/>
      </c>
      <c r="AG318" s="242"/>
      <c r="AH318" s="242"/>
      <c r="AI318" s="236"/>
      <c r="AJ318" s="85" t="str">
        <f>IFERROR(IF(AND(X317="Impacto",AA318="Impacto"),(AJ317-(+AJ317*AA318)),IF(X318="Impacto",(T317-(+T317*AA318)),IF(X318="Probabilidad",AJ317,""))),"")</f>
        <v/>
      </c>
      <c r="AK318" s="242"/>
      <c r="AL318" s="242"/>
      <c r="AM318" s="236"/>
      <c r="AN318" s="236"/>
      <c r="AO318" s="236"/>
      <c r="AP318" s="86"/>
      <c r="AQ318" s="86"/>
      <c r="AR318" s="45"/>
      <c r="AS318" s="86"/>
      <c r="AT318" s="86"/>
      <c r="AU318" s="86"/>
      <c r="AV318" s="236"/>
      <c r="AW318" s="236"/>
      <c r="AX318" s="89"/>
      <c r="AY318" s="89"/>
      <c r="BA318" s="198"/>
      <c r="BB318" s="198"/>
      <c r="BC318" s="198"/>
      <c r="BD318" s="196"/>
      <c r="BE318" s="196"/>
      <c r="BF318" s="196"/>
      <c r="BG318" s="196"/>
      <c r="BH318" s="196"/>
      <c r="BI318" s="196"/>
      <c r="BJ318" s="196"/>
      <c r="BK318" s="196"/>
      <c r="BL318" s="196"/>
      <c r="BM318" s="196"/>
      <c r="BN318" s="196"/>
      <c r="BO318" s="196"/>
      <c r="BP318" s="196"/>
      <c r="BQ318" s="196"/>
      <c r="BR318" s="196"/>
      <c r="BS318" s="196"/>
      <c r="BT318" s="196"/>
      <c r="BU318" s="196"/>
      <c r="BV318" s="196"/>
      <c r="BW318" s="196"/>
      <c r="BX318" s="196"/>
      <c r="BY318" s="196"/>
      <c r="BZ318" s="196"/>
      <c r="CA318" s="196"/>
      <c r="CB318" s="196"/>
      <c r="CC318" s="196"/>
      <c r="CD318" s="196"/>
      <c r="CE318" s="196"/>
      <c r="CF318" s="196"/>
      <c r="CG318" s="196"/>
      <c r="CH318" s="196"/>
      <c r="CI318" s="196"/>
      <c r="CJ318" s="196"/>
      <c r="CK318" s="196"/>
      <c r="CL318" s="196"/>
      <c r="FT318" s="27"/>
    </row>
    <row r="319" spans="1:180" s="92" customFormat="1" ht="13.5" customHeight="1" x14ac:dyDescent="0.3">
      <c r="A319" s="236"/>
      <c r="B319" s="236"/>
      <c r="C319" s="220"/>
      <c r="D319" s="220"/>
      <c r="E319" s="223"/>
      <c r="F319" s="220"/>
      <c r="G319" s="238"/>
      <c r="H319" s="236"/>
      <c r="I319" s="236"/>
      <c r="J319" s="236"/>
      <c r="K319" s="235"/>
      <c r="L319" s="235"/>
      <c r="M319" s="236"/>
      <c r="N319" s="237"/>
      <c r="O319" s="237"/>
      <c r="P319" s="236"/>
      <c r="Q319" s="236"/>
      <c r="R319" s="236"/>
      <c r="S319" s="236"/>
      <c r="T319" s="234"/>
      <c r="U319" s="236"/>
      <c r="V319" s="38"/>
      <c r="W319" s="38"/>
      <c r="X319" s="157"/>
      <c r="Y319" s="86"/>
      <c r="Z319" s="86"/>
      <c r="AA319" s="86" t="str">
        <f t="shared" si="7"/>
        <v/>
      </c>
      <c r="AB319" s="133"/>
      <c r="AC319" s="133"/>
      <c r="AD319" s="133"/>
      <c r="AE319" s="133"/>
      <c r="AF319" s="39" t="str">
        <f>IFERROR(IF(AND(X318="Probabilidad",X319="Probabilidad"),(AF318-(+AF318*AA319)),IF(X319="Probabilidad",(Q318-(+Q318*AA319)),IF(X319="Impacto",AF318,""))),"")</f>
        <v/>
      </c>
      <c r="AG319" s="242"/>
      <c r="AH319" s="242"/>
      <c r="AI319" s="236"/>
      <c r="AJ319" s="85" t="str">
        <f>IFERROR(IF(AND(X318="Impacto",AA319="Impacto"),(AJ318-(+AJ318*AA319)),IF(X319="Impacto",(T318-(+T318*AA319)),IF(X319="Probabilidad",AJ318,""))),"")</f>
        <v/>
      </c>
      <c r="AK319" s="242"/>
      <c r="AL319" s="242"/>
      <c r="AM319" s="236"/>
      <c r="AN319" s="236"/>
      <c r="AO319" s="236"/>
      <c r="AP319" s="86"/>
      <c r="AQ319" s="86"/>
      <c r="AR319" s="45"/>
      <c r="AS319" s="86"/>
      <c r="AT319" s="86"/>
      <c r="AU319" s="86"/>
      <c r="AV319" s="236"/>
      <c r="AW319" s="236"/>
      <c r="AX319" s="89"/>
      <c r="AY319" s="89"/>
      <c r="BA319" s="198"/>
      <c r="BB319" s="198"/>
      <c r="BC319" s="198"/>
      <c r="BD319" s="196"/>
      <c r="BE319" s="196"/>
      <c r="BF319" s="196"/>
      <c r="BG319" s="196"/>
      <c r="BH319" s="196"/>
      <c r="BI319" s="196"/>
      <c r="BJ319" s="196"/>
      <c r="BK319" s="196"/>
      <c r="BL319" s="196"/>
      <c r="BM319" s="196"/>
      <c r="BN319" s="196"/>
      <c r="BO319" s="196"/>
      <c r="BP319" s="196"/>
      <c r="BQ319" s="196"/>
      <c r="BR319" s="196"/>
      <c r="BS319" s="196"/>
      <c r="BT319" s="196"/>
      <c r="BU319" s="196"/>
      <c r="BV319" s="196"/>
      <c r="BW319" s="196"/>
      <c r="BX319" s="196"/>
      <c r="BY319" s="196"/>
      <c r="BZ319" s="196"/>
      <c r="CA319" s="196"/>
      <c r="CB319" s="196"/>
      <c r="CC319" s="196"/>
      <c r="CD319" s="196"/>
      <c r="CE319" s="196"/>
      <c r="CF319" s="196"/>
      <c r="CG319" s="196"/>
      <c r="CH319" s="196"/>
      <c r="CI319" s="196"/>
      <c r="CJ319" s="196"/>
      <c r="CK319" s="196"/>
      <c r="CL319" s="196"/>
      <c r="FT319" s="27"/>
    </row>
    <row r="320" spans="1:180" s="92" customFormat="1" ht="13.5" customHeight="1" x14ac:dyDescent="0.3">
      <c r="A320" s="236"/>
      <c r="B320" s="236"/>
      <c r="C320" s="220"/>
      <c r="D320" s="220"/>
      <c r="E320" s="223"/>
      <c r="F320" s="220"/>
      <c r="G320" s="238"/>
      <c r="H320" s="236"/>
      <c r="I320" s="236"/>
      <c r="J320" s="236"/>
      <c r="K320" s="235"/>
      <c r="L320" s="235"/>
      <c r="M320" s="236"/>
      <c r="N320" s="237"/>
      <c r="O320" s="237"/>
      <c r="P320" s="236"/>
      <c r="Q320" s="236"/>
      <c r="R320" s="236"/>
      <c r="S320" s="236"/>
      <c r="T320" s="234"/>
      <c r="U320" s="236"/>
      <c r="V320" s="38"/>
      <c r="W320" s="38"/>
      <c r="X320" s="157"/>
      <c r="Y320" s="86"/>
      <c r="Z320" s="86"/>
      <c r="AA320" s="86" t="str">
        <f t="shared" si="7"/>
        <v/>
      </c>
      <c r="AB320" s="133"/>
      <c r="AC320" s="133"/>
      <c r="AD320" s="133"/>
      <c r="AE320" s="133"/>
      <c r="AF320" s="39" t="str">
        <f>IFERROR(IF(AND(X319="Probabilidad",X320="Probabilidad"),(AF319-(+AF319*AA320)),IF(X320="Probabilidad",(Q319-(+Q319*AA320)),IF(X320="Impacto",AF319,""))),"")</f>
        <v/>
      </c>
      <c r="AG320" s="242"/>
      <c r="AH320" s="242"/>
      <c r="AI320" s="236"/>
      <c r="AJ320" s="85" t="str">
        <f>IFERROR(IF(AND(X319="Impacto",AA320="Impacto"),(AJ319-(+AJ319*AA320)),IF(X320="Impacto",(T319-(+T319*AA320)),IF(X320="Probabilidad",AJ319,""))),"")</f>
        <v/>
      </c>
      <c r="AK320" s="242"/>
      <c r="AL320" s="242"/>
      <c r="AM320" s="236"/>
      <c r="AN320" s="236"/>
      <c r="AO320" s="236"/>
      <c r="AP320" s="86"/>
      <c r="AQ320" s="86"/>
      <c r="AR320" s="45"/>
      <c r="AS320" s="86"/>
      <c r="AT320" s="86"/>
      <c r="AU320" s="86"/>
      <c r="AV320" s="236"/>
      <c r="AW320" s="236"/>
      <c r="AX320" s="89"/>
      <c r="AY320" s="89"/>
      <c r="BA320" s="198"/>
      <c r="BB320" s="198"/>
      <c r="BC320" s="198"/>
      <c r="BD320" s="196"/>
      <c r="BE320" s="196"/>
      <c r="BF320" s="196"/>
      <c r="BG320" s="196"/>
      <c r="BH320" s="196"/>
      <c r="BI320" s="196"/>
      <c r="BJ320" s="196"/>
      <c r="BK320" s="196"/>
      <c r="BL320" s="196"/>
      <c r="BM320" s="196"/>
      <c r="BN320" s="196"/>
      <c r="BO320" s="196"/>
      <c r="BP320" s="196"/>
      <c r="BQ320" s="196"/>
      <c r="BR320" s="196"/>
      <c r="BS320" s="196"/>
      <c r="BT320" s="196"/>
      <c r="BU320" s="196"/>
      <c r="BV320" s="196"/>
      <c r="BW320" s="196"/>
      <c r="BX320" s="196"/>
      <c r="BY320" s="196"/>
      <c r="BZ320" s="196"/>
      <c r="CA320" s="196"/>
      <c r="CB320" s="196"/>
      <c r="CC320" s="196"/>
      <c r="CD320" s="196"/>
      <c r="CE320" s="196"/>
      <c r="CF320" s="196"/>
      <c r="CG320" s="196"/>
      <c r="CH320" s="196"/>
      <c r="CI320" s="196"/>
      <c r="CJ320" s="196"/>
      <c r="CK320" s="196"/>
      <c r="CL320" s="196"/>
      <c r="FT320" s="27"/>
    </row>
    <row r="321" spans="1:184" s="92" customFormat="1" ht="13.5" customHeight="1" x14ac:dyDescent="0.3">
      <c r="A321" s="236"/>
      <c r="B321" s="236"/>
      <c r="C321" s="221"/>
      <c r="D321" s="221"/>
      <c r="E321" s="224"/>
      <c r="F321" s="221"/>
      <c r="G321" s="238"/>
      <c r="H321" s="236"/>
      <c r="I321" s="236"/>
      <c r="J321" s="236"/>
      <c r="K321" s="235"/>
      <c r="L321" s="235"/>
      <c r="M321" s="236"/>
      <c r="N321" s="237"/>
      <c r="O321" s="237"/>
      <c r="P321" s="236"/>
      <c r="Q321" s="236"/>
      <c r="R321" s="236"/>
      <c r="S321" s="236"/>
      <c r="T321" s="234"/>
      <c r="U321" s="236"/>
      <c r="V321" s="38"/>
      <c r="W321" s="38"/>
      <c r="X321" s="157"/>
      <c r="Y321" s="86"/>
      <c r="Z321" s="86"/>
      <c r="AA321" s="86" t="str">
        <f t="shared" si="7"/>
        <v/>
      </c>
      <c r="AB321" s="133"/>
      <c r="AC321" s="133"/>
      <c r="AD321" s="133"/>
      <c r="AE321" s="133"/>
      <c r="AF321" s="39" t="str">
        <f>IFERROR(IF(AND(X320="Probabilidad",X321="Probabilidad"),(AF320-(+AF320*AA321)),IF(X321="Probabilidad",(Q320-(+Q320*AA321)),IF(X321="Impacto",AF320,""))),"")</f>
        <v/>
      </c>
      <c r="AG321" s="242"/>
      <c r="AH321" s="242"/>
      <c r="AI321" s="236"/>
      <c r="AJ321" s="85" t="str">
        <f>IFERROR(IF(AND(X320="Impacto",AA321="Impacto"),(AJ320-(+AJ320*AA321)),IF(X321="Impacto",(T320-(+T320*AA321)),IF(X321="Probabilidad",AJ320,""))),"")</f>
        <v/>
      </c>
      <c r="AK321" s="242"/>
      <c r="AL321" s="242"/>
      <c r="AM321" s="236"/>
      <c r="AN321" s="236"/>
      <c r="AO321" s="236"/>
      <c r="AP321" s="86"/>
      <c r="AQ321" s="86"/>
      <c r="AR321" s="45"/>
      <c r="AS321" s="86"/>
      <c r="AT321" s="86"/>
      <c r="AU321" s="86"/>
      <c r="AV321" s="236"/>
      <c r="AW321" s="236"/>
      <c r="AX321" s="90"/>
      <c r="AY321" s="90"/>
      <c r="BA321" s="198"/>
      <c r="BB321" s="198"/>
      <c r="BC321" s="198"/>
      <c r="BD321" s="196"/>
      <c r="BE321" s="196"/>
      <c r="BF321" s="196"/>
      <c r="BG321" s="196"/>
      <c r="BH321" s="196"/>
      <c r="BI321" s="196"/>
      <c r="BJ321" s="196"/>
      <c r="BK321" s="196"/>
      <c r="BL321" s="196"/>
      <c r="BM321" s="196"/>
      <c r="BN321" s="196"/>
      <c r="BO321" s="196"/>
      <c r="BP321" s="196"/>
      <c r="BQ321" s="196"/>
      <c r="BR321" s="196"/>
      <c r="BS321" s="196"/>
      <c r="BT321" s="196"/>
      <c r="BU321" s="196"/>
      <c r="BV321" s="196"/>
      <c r="BW321" s="196"/>
      <c r="BX321" s="196"/>
      <c r="BY321" s="196"/>
      <c r="BZ321" s="196"/>
      <c r="CA321" s="196"/>
      <c r="CB321" s="196"/>
      <c r="CC321" s="196"/>
      <c r="CD321" s="196"/>
      <c r="CE321" s="196"/>
      <c r="CF321" s="196"/>
      <c r="CG321" s="196"/>
      <c r="CH321" s="196"/>
      <c r="CI321" s="196"/>
      <c r="CJ321" s="196"/>
      <c r="CK321" s="196"/>
      <c r="CL321" s="196"/>
      <c r="FT321" s="27"/>
      <c r="FX321" s="37"/>
    </row>
    <row r="322" spans="1:184" s="92" customFormat="1" ht="13.5" customHeight="1" x14ac:dyDescent="0.3">
      <c r="A322" s="236">
        <v>52</v>
      </c>
      <c r="B322" s="236" t="s">
        <v>343</v>
      </c>
      <c r="C322" s="219" t="s">
        <v>841</v>
      </c>
      <c r="D322" s="219" t="s">
        <v>841</v>
      </c>
      <c r="E322" s="222" t="str">
        <f>IFERROR(VLOOKUP(C322,Tabla4[#All],2,0),"")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322" s="219" t="s">
        <v>29</v>
      </c>
      <c r="G322" s="238" t="s">
        <v>161</v>
      </c>
      <c r="H322" s="236" t="s">
        <v>70</v>
      </c>
      <c r="I322" s="236" t="s">
        <v>393</v>
      </c>
      <c r="J322" s="236" t="s">
        <v>394</v>
      </c>
      <c r="K322" s="235" t="s">
        <v>703</v>
      </c>
      <c r="L322" s="235" t="s">
        <v>590</v>
      </c>
      <c r="M322" s="236" t="s">
        <v>161</v>
      </c>
      <c r="N322" s="237" t="s">
        <v>106</v>
      </c>
      <c r="O322" s="237">
        <v>18000</v>
      </c>
      <c r="P322" s="236" t="str">
        <f>IF(AND(O322&lt;=2),"Muy Baja",IF(AND(O322&gt;=3,O322&lt;=23),"Baja",IF(AND(O322&gt;=24,O322&lt;=499),"Media",IF(AND(O322&gt;=500,O322&lt;=4999),"Alta",IF(AND(O322&gt;=5000),"Muy Alta",FALSE)))))</f>
        <v>Muy Alta</v>
      </c>
      <c r="Q322" s="236" t="str">
        <f>IF(AND(O322&lt;=2),"20%",IF(AND(O322&gt;=3,O322&lt;=23),"40%",IF(AND(O322&gt;=24,O322&lt;=499),"60%",IF(AND(O322&gt;=500,O322&lt;=4999),"80%",IF(AND(O322&gt;=5000),"100%",FALSE)))))</f>
        <v>100%</v>
      </c>
      <c r="R322" s="236" t="s">
        <v>48</v>
      </c>
      <c r="S322" s="236" t="str">
        <f>IF(AND(R322=$GB$4),"Leve",IF(AND(R322=$GB$5),"Menor",IF(AND(R322=$GB$6),"Moderado",IF(AND(R322=$GB$7),"mayor",IF(AND(R322=$GB$8),"Catastrófico",IF(AND(R322=$GB$10),"Leve",IF(AND(R322=$GB$11),"Menor",IF(AND(R322=$GB$12),"Moderado",IF(AND(R322=$GB$13),"Mayor",IF(AND(R322=$GB$14),"Catastrófico",FALSE))))))))))</f>
        <v>Moderado</v>
      </c>
      <c r="T322" s="234" t="str">
        <f>IF(AND(S322="Leve"),"20%",IF(AND(S322="Menor"),"40%",IF(AND(S322="Moderado"),"60%",IF(AND(S322="Mayor"),"80%",IF(AND(S322="Catastrófico"),"100%","")))))</f>
        <v>60%</v>
      </c>
      <c r="U322" s="236" t="s">
        <v>169</v>
      </c>
      <c r="V322" s="38">
        <v>1</v>
      </c>
      <c r="W322" s="38" t="s">
        <v>756</v>
      </c>
      <c r="X322" s="157" t="s">
        <v>54</v>
      </c>
      <c r="Y322" s="86" t="s">
        <v>51</v>
      </c>
      <c r="Z322" s="86" t="s">
        <v>57</v>
      </c>
      <c r="AA322" s="86" t="str">
        <f>IF(AND(Y322=$GD$2,Z322=$GE$2),"50%",IF(AND(Y322=$GD$2,Z322=$GE$3),"40%",IF(AND(Y322=$GD$3,Z322=$GE$2),"40%",IF(AND(Y322=$GD$3,Z322=$GE$3),"30%",IF(AND(Y322=$GD$4,Z322=$GE$2),"35%",IF(AND(Y322=$GD$4,Z322=$GE$3),"25%",""))))))</f>
        <v>40%</v>
      </c>
      <c r="AB322" s="133" t="s">
        <v>786</v>
      </c>
      <c r="AC322" s="133" t="s">
        <v>791</v>
      </c>
      <c r="AD322" s="133" t="s">
        <v>787</v>
      </c>
      <c r="AE322" s="133" t="s">
        <v>785</v>
      </c>
      <c r="AF322" s="39">
        <f>IFERROR(IF(X322="Probabilidad",(Q322-(+Q322*AA322)),IF(X322="Impacto",Q322,"")),"")</f>
        <v>0.6</v>
      </c>
      <c r="AG322" s="242">
        <f>LOOKUP(2,1/(AF322:AF327&lt;&gt;""),AF322:AF327)</f>
        <v>0.36</v>
      </c>
      <c r="AH322" s="242">
        <f>AG322*1</f>
        <v>0.36</v>
      </c>
      <c r="AI322" s="236" t="str">
        <f>IF(AND(AH322&lt;=20%),"Muy Baja",IF(AND(AH322&gt;=21%,AH322&lt;=40%),"Baja",IF(AND(AH322&gt;=41%,AH322&lt;=60%),"Media",IF(AND(AH322&gt;=61%,AH322&lt;=80%),"Alta",IF(AND(AH322&gt;=81%,AH322&gt;=100%),"Muy Alta",FALSE)))))</f>
        <v>Baja</v>
      </c>
      <c r="AJ322" s="85" t="str">
        <f>IFERROR(IF(X322="Impacto",(T322-(+T322*AA322)),IF(X322="Probabilidad",T322,"")),"")</f>
        <v>60%</v>
      </c>
      <c r="AK322" s="242" t="str">
        <f>LOOKUP(2,1/(AJ322:AJ327&lt;&gt;""),AJ322:AJ327)</f>
        <v>60%</v>
      </c>
      <c r="AL322" s="242">
        <f>AK322*1</f>
        <v>0.6</v>
      </c>
      <c r="AM322" s="236" t="str">
        <f>CHOOSE((AL322&gt;=0%)+(AL322&gt;=21%)+(AL322&gt;=41%)+(AL322&gt;=61%)+(AL322&gt;=81%),"Leve","Menor","Moderado","Mayor","Catastrófico")</f>
        <v>Moderado</v>
      </c>
      <c r="AN322" s="236" t="s">
        <v>146</v>
      </c>
      <c r="AO322" s="236" t="s">
        <v>67</v>
      </c>
      <c r="AP322" s="86"/>
      <c r="AQ322" s="86"/>
      <c r="AR322" s="45"/>
      <c r="AS322" s="86"/>
      <c r="AT322" s="86"/>
      <c r="AU322" s="86"/>
      <c r="AV322" s="236" t="s">
        <v>395</v>
      </c>
      <c r="AW322" s="236" t="s">
        <v>159</v>
      </c>
      <c r="AX322" s="88"/>
      <c r="AY322" s="88"/>
      <c r="BA322" s="198"/>
      <c r="BB322" s="198"/>
      <c r="BC322" s="198"/>
      <c r="BD322" s="196"/>
      <c r="BE322" s="196"/>
      <c r="BF322" s="196"/>
      <c r="BG322" s="196"/>
      <c r="BH322" s="196"/>
      <c r="BI322" s="196"/>
      <c r="BJ322" s="196"/>
      <c r="BK322" s="196"/>
      <c r="BL322" s="196"/>
      <c r="BM322" s="196"/>
      <c r="BN322" s="196"/>
      <c r="BO322" s="196"/>
      <c r="BP322" s="196"/>
      <c r="BQ322" s="196"/>
      <c r="BR322" s="196"/>
      <c r="BS322" s="196"/>
      <c r="BT322" s="196"/>
      <c r="BU322" s="196"/>
      <c r="BV322" s="196"/>
      <c r="BW322" s="196"/>
      <c r="BX322" s="196"/>
      <c r="BY322" s="196"/>
      <c r="BZ322" s="196"/>
      <c r="CA322" s="196"/>
      <c r="CB322" s="196"/>
      <c r="CC322" s="196"/>
      <c r="CD322" s="196"/>
      <c r="CE322" s="196"/>
      <c r="CF322" s="196"/>
      <c r="CG322" s="196"/>
      <c r="CH322" s="196"/>
      <c r="CI322" s="196"/>
      <c r="CJ322" s="196"/>
      <c r="CK322" s="196"/>
      <c r="CL322" s="196"/>
      <c r="FT322" s="27"/>
      <c r="FX322" s="36"/>
    </row>
    <row r="323" spans="1:184" s="92" customFormat="1" ht="13.5" customHeight="1" x14ac:dyDescent="0.3">
      <c r="A323" s="236"/>
      <c r="B323" s="236"/>
      <c r="C323" s="220"/>
      <c r="D323" s="220"/>
      <c r="E323" s="223"/>
      <c r="F323" s="220"/>
      <c r="G323" s="238"/>
      <c r="H323" s="236"/>
      <c r="I323" s="236"/>
      <c r="J323" s="236"/>
      <c r="K323" s="235"/>
      <c r="L323" s="235"/>
      <c r="M323" s="236"/>
      <c r="N323" s="237"/>
      <c r="O323" s="237"/>
      <c r="P323" s="236"/>
      <c r="Q323" s="236"/>
      <c r="R323" s="236"/>
      <c r="S323" s="236"/>
      <c r="T323" s="234"/>
      <c r="U323" s="236"/>
      <c r="V323" s="38">
        <v>2</v>
      </c>
      <c r="W323" s="38" t="s">
        <v>704</v>
      </c>
      <c r="X323" s="157" t="s">
        <v>54</v>
      </c>
      <c r="Y323" s="86" t="s">
        <v>51</v>
      </c>
      <c r="Z323" s="86" t="s">
        <v>57</v>
      </c>
      <c r="AA323" s="86" t="str">
        <f t="shared" si="7"/>
        <v>40%</v>
      </c>
      <c r="AB323" s="133" t="s">
        <v>786</v>
      </c>
      <c r="AC323" s="133" t="s">
        <v>791</v>
      </c>
      <c r="AD323" s="133" t="s">
        <v>796</v>
      </c>
      <c r="AE323" s="133" t="s">
        <v>785</v>
      </c>
      <c r="AF323" s="39">
        <f>IFERROR(IF(AND(X322="Probabilidad",X323="Probabilidad"),(AF322-(+AF322*AA323)),IF(X323="Probabilidad",(Q322-(+Q322*AA323)),IF(X323="Impacto",AF322,""))),"")</f>
        <v>0.36</v>
      </c>
      <c r="AG323" s="242"/>
      <c r="AH323" s="242"/>
      <c r="AI323" s="236"/>
      <c r="AJ323" s="85" t="str">
        <f>IFERROR(IF(AND(X322="Impacto",AA323="Impacto"),(AJ322-(+AJ322*AA323)),IF(X323="Impacto",(T322-(+T322*AA323)),IF(X323="Probabilidad",AJ322,""))),"")</f>
        <v>60%</v>
      </c>
      <c r="AK323" s="242"/>
      <c r="AL323" s="242"/>
      <c r="AM323" s="236"/>
      <c r="AN323" s="236"/>
      <c r="AO323" s="236"/>
      <c r="AP323" s="86"/>
      <c r="AQ323" s="86"/>
      <c r="AR323" s="45"/>
      <c r="AS323" s="86"/>
      <c r="AT323" s="86"/>
      <c r="AU323" s="86"/>
      <c r="AV323" s="236"/>
      <c r="AW323" s="236"/>
      <c r="AX323" s="89"/>
      <c r="AY323" s="89"/>
      <c r="BA323" s="198"/>
      <c r="BB323" s="198"/>
      <c r="BC323" s="198"/>
      <c r="BD323" s="196"/>
      <c r="BE323" s="196"/>
      <c r="BF323" s="196"/>
      <c r="BG323" s="196"/>
      <c r="BH323" s="196"/>
      <c r="BI323" s="196"/>
      <c r="BJ323" s="196"/>
      <c r="BK323" s="196"/>
      <c r="BL323" s="196"/>
      <c r="BM323" s="196"/>
      <c r="BN323" s="196"/>
      <c r="BO323" s="196"/>
      <c r="BP323" s="196"/>
      <c r="BQ323" s="196"/>
      <c r="BR323" s="196"/>
      <c r="BS323" s="196"/>
      <c r="BT323" s="196"/>
      <c r="BU323" s="196"/>
      <c r="BV323" s="196"/>
      <c r="BW323" s="196"/>
      <c r="BX323" s="196"/>
      <c r="BY323" s="196"/>
      <c r="BZ323" s="196"/>
      <c r="CA323" s="196"/>
      <c r="CB323" s="196"/>
      <c r="CC323" s="196"/>
      <c r="CD323" s="196"/>
      <c r="CE323" s="196"/>
      <c r="CF323" s="196"/>
      <c r="CG323" s="196"/>
      <c r="CH323" s="196"/>
      <c r="CI323" s="196"/>
      <c r="CJ323" s="196"/>
      <c r="CK323" s="196"/>
      <c r="CL323" s="196"/>
      <c r="FT323" s="27"/>
    </row>
    <row r="324" spans="1:184" s="92" customFormat="1" ht="13.5" customHeight="1" x14ac:dyDescent="0.3">
      <c r="A324" s="236"/>
      <c r="B324" s="236"/>
      <c r="C324" s="220"/>
      <c r="D324" s="220"/>
      <c r="E324" s="223"/>
      <c r="F324" s="220"/>
      <c r="G324" s="238"/>
      <c r="H324" s="236"/>
      <c r="I324" s="236"/>
      <c r="J324" s="236"/>
      <c r="K324" s="235"/>
      <c r="L324" s="235"/>
      <c r="M324" s="236"/>
      <c r="N324" s="237"/>
      <c r="O324" s="237"/>
      <c r="P324" s="236"/>
      <c r="Q324" s="236"/>
      <c r="R324" s="236"/>
      <c r="S324" s="236"/>
      <c r="T324" s="234"/>
      <c r="U324" s="236"/>
      <c r="V324" s="38"/>
      <c r="W324" s="38"/>
      <c r="X324" s="157"/>
      <c r="Y324" s="86"/>
      <c r="Z324" s="86"/>
      <c r="AA324" s="86" t="str">
        <f t="shared" si="7"/>
        <v/>
      </c>
      <c r="AB324" s="133"/>
      <c r="AC324" s="133"/>
      <c r="AD324" s="133"/>
      <c r="AE324" s="133"/>
      <c r="AF324" s="39" t="str">
        <f>IFERROR(IF(AND(X323="Probabilidad",X324="Probabilidad"),(AF323-(+AF323*AA324)),IF(X324="Probabilidad",(Q323-(+Q323*AA324)),IF(X324="Impacto",AF323,""))),"")</f>
        <v/>
      </c>
      <c r="AG324" s="242"/>
      <c r="AH324" s="242"/>
      <c r="AI324" s="236"/>
      <c r="AJ324" s="85" t="str">
        <f>IFERROR(IF(AND(X323="Impacto",AA324="Impacto"),(AJ323-(+AJ323*AA324)),IF(X324="Impacto",(T323-(+T323*AA324)),IF(X324="Probabilidad",AJ323,""))),"")</f>
        <v/>
      </c>
      <c r="AK324" s="242"/>
      <c r="AL324" s="242"/>
      <c r="AM324" s="236"/>
      <c r="AN324" s="236"/>
      <c r="AO324" s="236"/>
      <c r="AP324" s="86"/>
      <c r="AQ324" s="86"/>
      <c r="AR324" s="45"/>
      <c r="AS324" s="86"/>
      <c r="AT324" s="86"/>
      <c r="AU324" s="86"/>
      <c r="AV324" s="236"/>
      <c r="AW324" s="236"/>
      <c r="AX324" s="89"/>
      <c r="AY324" s="89"/>
      <c r="BA324" s="198"/>
      <c r="BB324" s="198"/>
      <c r="BC324" s="198"/>
      <c r="BD324" s="196"/>
      <c r="BE324" s="196"/>
      <c r="BF324" s="196"/>
      <c r="BG324" s="196"/>
      <c r="BH324" s="196"/>
      <c r="BI324" s="196"/>
      <c r="BJ324" s="196"/>
      <c r="BK324" s="196"/>
      <c r="BL324" s="196"/>
      <c r="BM324" s="196"/>
      <c r="BN324" s="196"/>
      <c r="BO324" s="196"/>
      <c r="BP324" s="196"/>
      <c r="BQ324" s="196"/>
      <c r="BR324" s="196"/>
      <c r="BS324" s="196"/>
      <c r="BT324" s="196"/>
      <c r="BU324" s="196"/>
      <c r="BV324" s="196"/>
      <c r="BW324" s="196"/>
      <c r="BX324" s="196"/>
      <c r="BY324" s="196"/>
      <c r="BZ324" s="196"/>
      <c r="CA324" s="196"/>
      <c r="CB324" s="196"/>
      <c r="CC324" s="196"/>
      <c r="CD324" s="196"/>
      <c r="CE324" s="196"/>
      <c r="CF324" s="196"/>
      <c r="CG324" s="196"/>
      <c r="CH324" s="196"/>
      <c r="CI324" s="196"/>
      <c r="CJ324" s="196"/>
      <c r="CK324" s="196"/>
      <c r="CL324" s="196"/>
      <c r="FT324" s="27"/>
    </row>
    <row r="325" spans="1:184" s="92" customFormat="1" ht="13.5" customHeight="1" x14ac:dyDescent="0.3">
      <c r="A325" s="236"/>
      <c r="B325" s="236"/>
      <c r="C325" s="220"/>
      <c r="D325" s="220"/>
      <c r="E325" s="223"/>
      <c r="F325" s="220"/>
      <c r="G325" s="238"/>
      <c r="H325" s="236"/>
      <c r="I325" s="236"/>
      <c r="J325" s="236"/>
      <c r="K325" s="235"/>
      <c r="L325" s="235"/>
      <c r="M325" s="236"/>
      <c r="N325" s="237"/>
      <c r="O325" s="237"/>
      <c r="P325" s="236"/>
      <c r="Q325" s="236"/>
      <c r="R325" s="236"/>
      <c r="S325" s="236"/>
      <c r="T325" s="234"/>
      <c r="U325" s="236"/>
      <c r="V325" s="38"/>
      <c r="W325" s="38"/>
      <c r="X325" s="157"/>
      <c r="Y325" s="86"/>
      <c r="Z325" s="86"/>
      <c r="AA325" s="86" t="str">
        <f t="shared" si="7"/>
        <v/>
      </c>
      <c r="AB325" s="133"/>
      <c r="AC325" s="133"/>
      <c r="AD325" s="133"/>
      <c r="AE325" s="133"/>
      <c r="AF325" s="39" t="str">
        <f>IFERROR(IF(AND(X324="Probabilidad",X325="Probabilidad"),(AF324-(+AF324*AA325)),IF(X325="Probabilidad",(Q324-(+Q324*AA325)),IF(X325="Impacto",AF324,""))),"")</f>
        <v/>
      </c>
      <c r="AG325" s="242"/>
      <c r="AH325" s="242"/>
      <c r="AI325" s="236"/>
      <c r="AJ325" s="85" t="str">
        <f>IFERROR(IF(AND(X324="Impacto",AA325="Impacto"),(AJ324-(+AJ324*AA325)),IF(X325="Impacto",(T324-(+T324*AA325)),IF(X325="Probabilidad",AJ324,""))),"")</f>
        <v/>
      </c>
      <c r="AK325" s="242"/>
      <c r="AL325" s="242"/>
      <c r="AM325" s="236"/>
      <c r="AN325" s="236"/>
      <c r="AO325" s="236"/>
      <c r="AP325" s="86"/>
      <c r="AQ325" s="86"/>
      <c r="AR325" s="45"/>
      <c r="AS325" s="86"/>
      <c r="AT325" s="86"/>
      <c r="AU325" s="86"/>
      <c r="AV325" s="236"/>
      <c r="AW325" s="236"/>
      <c r="AX325" s="89"/>
      <c r="AY325" s="89"/>
      <c r="BA325" s="198"/>
      <c r="BB325" s="198"/>
      <c r="BC325" s="198"/>
      <c r="BD325" s="196"/>
      <c r="BE325" s="196"/>
      <c r="BF325" s="196"/>
      <c r="BG325" s="196"/>
      <c r="BH325" s="196"/>
      <c r="BI325" s="196"/>
      <c r="BJ325" s="196"/>
      <c r="BK325" s="196"/>
      <c r="BL325" s="196"/>
      <c r="BM325" s="196"/>
      <c r="BN325" s="196"/>
      <c r="BO325" s="196"/>
      <c r="BP325" s="196"/>
      <c r="BQ325" s="196"/>
      <c r="BR325" s="196"/>
      <c r="BS325" s="196"/>
      <c r="BT325" s="196"/>
      <c r="BU325" s="196"/>
      <c r="BV325" s="196"/>
      <c r="BW325" s="196"/>
      <c r="BX325" s="196"/>
      <c r="BY325" s="196"/>
      <c r="BZ325" s="196"/>
      <c r="CA325" s="196"/>
      <c r="CB325" s="196"/>
      <c r="CC325" s="196"/>
      <c r="CD325" s="196"/>
      <c r="CE325" s="196"/>
      <c r="CF325" s="196"/>
      <c r="CG325" s="196"/>
      <c r="CH325" s="196"/>
      <c r="CI325" s="196"/>
      <c r="CJ325" s="196"/>
      <c r="CK325" s="196"/>
      <c r="CL325" s="196"/>
      <c r="FT325" s="27"/>
    </row>
    <row r="326" spans="1:184" s="92" customFormat="1" ht="13.5" customHeight="1" x14ac:dyDescent="0.3">
      <c r="A326" s="236"/>
      <c r="B326" s="236"/>
      <c r="C326" s="220"/>
      <c r="D326" s="220"/>
      <c r="E326" s="223"/>
      <c r="F326" s="220"/>
      <c r="G326" s="238"/>
      <c r="H326" s="236"/>
      <c r="I326" s="236"/>
      <c r="J326" s="236"/>
      <c r="K326" s="235"/>
      <c r="L326" s="235"/>
      <c r="M326" s="236"/>
      <c r="N326" s="237"/>
      <c r="O326" s="237"/>
      <c r="P326" s="236"/>
      <c r="Q326" s="236"/>
      <c r="R326" s="236"/>
      <c r="S326" s="236"/>
      <c r="T326" s="234"/>
      <c r="U326" s="236"/>
      <c r="V326" s="38"/>
      <c r="W326" s="38"/>
      <c r="X326" s="157"/>
      <c r="Y326" s="86"/>
      <c r="Z326" s="86"/>
      <c r="AA326" s="86" t="str">
        <f t="shared" si="7"/>
        <v/>
      </c>
      <c r="AB326" s="133"/>
      <c r="AC326" s="133"/>
      <c r="AD326" s="133"/>
      <c r="AE326" s="133"/>
      <c r="AF326" s="39" t="str">
        <f>IFERROR(IF(AND(X325="Probabilidad",X326="Probabilidad"),(AF325-(+AF325*AA326)),IF(X326="Probabilidad",(Q325-(+Q325*AA326)),IF(X326="Impacto",AF325,""))),"")</f>
        <v/>
      </c>
      <c r="AG326" s="242"/>
      <c r="AH326" s="242"/>
      <c r="AI326" s="236"/>
      <c r="AJ326" s="85" t="str">
        <f>IFERROR(IF(AND(X325="Impacto",AA326="Impacto"),(AJ325-(+AJ325*AA326)),IF(X326="Impacto",(T325-(+T325*AA326)),IF(X326="Probabilidad",AJ325,""))),"")</f>
        <v/>
      </c>
      <c r="AK326" s="242"/>
      <c r="AL326" s="242"/>
      <c r="AM326" s="236"/>
      <c r="AN326" s="236"/>
      <c r="AO326" s="236"/>
      <c r="AP326" s="86"/>
      <c r="AQ326" s="86"/>
      <c r="AR326" s="45"/>
      <c r="AS326" s="86"/>
      <c r="AT326" s="86"/>
      <c r="AU326" s="86"/>
      <c r="AV326" s="236"/>
      <c r="AW326" s="236"/>
      <c r="AX326" s="89"/>
      <c r="AY326" s="89"/>
      <c r="BA326" s="198"/>
      <c r="BB326" s="198"/>
      <c r="BC326" s="198"/>
      <c r="BD326" s="196"/>
      <c r="BE326" s="196"/>
      <c r="BF326" s="196"/>
      <c r="BG326" s="196"/>
      <c r="BH326" s="196"/>
      <c r="BI326" s="196"/>
      <c r="BJ326" s="196"/>
      <c r="BK326" s="196"/>
      <c r="BL326" s="196"/>
      <c r="BM326" s="196"/>
      <c r="BN326" s="196"/>
      <c r="BO326" s="196"/>
      <c r="BP326" s="196"/>
      <c r="BQ326" s="196"/>
      <c r="BR326" s="196"/>
      <c r="BS326" s="196"/>
      <c r="BT326" s="196"/>
      <c r="BU326" s="196"/>
      <c r="BV326" s="196"/>
      <c r="BW326" s="196"/>
      <c r="BX326" s="196"/>
      <c r="BY326" s="196"/>
      <c r="BZ326" s="196"/>
      <c r="CA326" s="196"/>
      <c r="CB326" s="196"/>
      <c r="CC326" s="196"/>
      <c r="CD326" s="196"/>
      <c r="CE326" s="196"/>
      <c r="CF326" s="196"/>
      <c r="CG326" s="196"/>
      <c r="CH326" s="196"/>
      <c r="CI326" s="196"/>
      <c r="CJ326" s="196"/>
      <c r="CK326" s="196"/>
      <c r="CL326" s="196"/>
      <c r="FT326" s="27"/>
    </row>
    <row r="327" spans="1:184" s="92" customFormat="1" ht="13.5" customHeight="1" x14ac:dyDescent="0.3">
      <c r="A327" s="236"/>
      <c r="B327" s="236"/>
      <c r="C327" s="221"/>
      <c r="D327" s="221"/>
      <c r="E327" s="224"/>
      <c r="F327" s="221"/>
      <c r="G327" s="238"/>
      <c r="H327" s="236"/>
      <c r="I327" s="236"/>
      <c r="J327" s="236"/>
      <c r="K327" s="235"/>
      <c r="L327" s="235"/>
      <c r="M327" s="236"/>
      <c r="N327" s="237"/>
      <c r="O327" s="237"/>
      <c r="P327" s="236"/>
      <c r="Q327" s="236"/>
      <c r="R327" s="236"/>
      <c r="S327" s="236"/>
      <c r="T327" s="234"/>
      <c r="U327" s="236"/>
      <c r="V327" s="38"/>
      <c r="W327" s="38"/>
      <c r="X327" s="157"/>
      <c r="Y327" s="86"/>
      <c r="Z327" s="86"/>
      <c r="AA327" s="86" t="str">
        <f t="shared" si="7"/>
        <v/>
      </c>
      <c r="AB327" s="133"/>
      <c r="AC327" s="133"/>
      <c r="AD327" s="133"/>
      <c r="AE327" s="133"/>
      <c r="AF327" s="39" t="str">
        <f>IFERROR(IF(AND(X326="Probabilidad",X327="Probabilidad"),(AF326-(+AF326*AA327)),IF(X327="Probabilidad",(Q326-(+Q326*AA327)),IF(X327="Impacto",AF326,""))),"")</f>
        <v/>
      </c>
      <c r="AG327" s="242"/>
      <c r="AH327" s="242"/>
      <c r="AI327" s="236"/>
      <c r="AJ327" s="85" t="str">
        <f>IFERROR(IF(AND(X326="Impacto",AA327="Impacto"),(AJ326-(+AJ326*AA327)),IF(X327="Impacto",(T326-(+T326*AA327)),IF(X327="Probabilidad",AJ326,""))),"")</f>
        <v/>
      </c>
      <c r="AK327" s="242"/>
      <c r="AL327" s="242"/>
      <c r="AM327" s="236"/>
      <c r="AN327" s="236"/>
      <c r="AO327" s="236"/>
      <c r="AP327" s="86"/>
      <c r="AQ327" s="86"/>
      <c r="AR327" s="45"/>
      <c r="AS327" s="86"/>
      <c r="AT327" s="86"/>
      <c r="AU327" s="86"/>
      <c r="AV327" s="236"/>
      <c r="AW327" s="236"/>
      <c r="AX327" s="90"/>
      <c r="AY327" s="90"/>
      <c r="BA327" s="198"/>
      <c r="BB327" s="198"/>
      <c r="BC327" s="198"/>
      <c r="BD327" s="196"/>
      <c r="BE327" s="196"/>
      <c r="BF327" s="196"/>
      <c r="BG327" s="196"/>
      <c r="BH327" s="196"/>
      <c r="BI327" s="196"/>
      <c r="BJ327" s="196"/>
      <c r="BK327" s="196"/>
      <c r="BL327" s="196"/>
      <c r="BM327" s="196"/>
      <c r="BN327" s="196"/>
      <c r="BO327" s="196"/>
      <c r="BP327" s="196"/>
      <c r="BQ327" s="196"/>
      <c r="BR327" s="196"/>
      <c r="BS327" s="196"/>
      <c r="BT327" s="196"/>
      <c r="BU327" s="196"/>
      <c r="BV327" s="196"/>
      <c r="BW327" s="196"/>
      <c r="BX327" s="196"/>
      <c r="BY327" s="196"/>
      <c r="BZ327" s="196"/>
      <c r="CA327" s="196"/>
      <c r="CB327" s="196"/>
      <c r="CC327" s="196"/>
      <c r="CD327" s="196"/>
      <c r="CE327" s="196"/>
      <c r="CF327" s="196"/>
      <c r="CG327" s="196"/>
      <c r="CH327" s="196"/>
      <c r="CI327" s="196"/>
      <c r="CJ327" s="196"/>
      <c r="CK327" s="196"/>
      <c r="CL327" s="196"/>
      <c r="FT327" s="27"/>
      <c r="FX327" s="37"/>
    </row>
    <row r="328" spans="1:184" s="92" customFormat="1" ht="13.5" customHeight="1" x14ac:dyDescent="0.3">
      <c r="A328" s="236">
        <v>53</v>
      </c>
      <c r="B328" s="236" t="s">
        <v>343</v>
      </c>
      <c r="C328" s="219" t="s">
        <v>841</v>
      </c>
      <c r="D328" s="219" t="s">
        <v>831</v>
      </c>
      <c r="E328" s="222" t="str">
        <f>IFERROR(VLOOKUP(C328,Tabla4[#All],2,0),"")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328" s="219" t="s">
        <v>29</v>
      </c>
      <c r="G328" s="238" t="s">
        <v>161</v>
      </c>
      <c r="H328" s="236" t="s">
        <v>71</v>
      </c>
      <c r="I328" s="236" t="s">
        <v>396</v>
      </c>
      <c r="J328" s="236" t="s">
        <v>397</v>
      </c>
      <c r="K328" s="235" t="s">
        <v>398</v>
      </c>
      <c r="L328" s="235" t="s">
        <v>590</v>
      </c>
      <c r="M328" s="236" t="s">
        <v>161</v>
      </c>
      <c r="N328" s="237" t="s">
        <v>163</v>
      </c>
      <c r="O328" s="237">
        <v>1</v>
      </c>
      <c r="P328" s="236" t="str">
        <f>IF(AND(O328&lt;=2),"Muy Baja",IF(AND(O328&gt;=3,O328&lt;=23),"Baja",IF(AND(O328&gt;=24,O328&lt;=499),"Media",IF(AND(O328&gt;=500,O328&lt;=4999),"Alta",IF(AND(O328&gt;=5000),"Muy Alta",FALSE)))))</f>
        <v>Muy Baja</v>
      </c>
      <c r="Q328" s="236" t="str">
        <f>IF(AND(O328&lt;=2),"20%",IF(AND(O328&gt;=3,O328&lt;=23),"40%",IF(AND(O328&gt;=24,O328&lt;=499),"60%",IF(AND(O328&gt;=500,O328&lt;=4999),"80%",IF(AND(O328&gt;=5000),"100%",FALSE)))))</f>
        <v>20%</v>
      </c>
      <c r="R328" s="236" t="s">
        <v>40</v>
      </c>
      <c r="S328" s="236" t="str">
        <f>IF(AND(R328=$GB$4),"Leve",IF(AND(R328=$GB$5),"Menor",IF(AND(R328=$GB$6),"Moderado",IF(AND(R328=$GB$7),"mayor",IF(AND(R328=$GB$8),"Catastrófico",IF(AND(R328=$GB$10),"Leve",IF(AND(R328=$GB$11),"Menor",IF(AND(R328=$GB$12),"Moderado",IF(AND(R328=$GB$13),"Mayor",IF(AND(R328=$GB$14),"Catastrófico",FALSE))))))))))</f>
        <v>Leve</v>
      </c>
      <c r="T328" s="234" t="str">
        <f>IF(AND(S328="Leve"),"20%",IF(AND(S328="Menor"),"40%",IF(AND(S328="Moderado"),"60%",IF(AND(S328="Mayor"),"80%",IF(AND(S328="Catastrófico"),"100%","")))))</f>
        <v>20%</v>
      </c>
      <c r="U328" s="236" t="s">
        <v>174</v>
      </c>
      <c r="V328" s="38">
        <v>1</v>
      </c>
      <c r="W328" s="38" t="s">
        <v>705</v>
      </c>
      <c r="X328" s="157" t="s">
        <v>54</v>
      </c>
      <c r="Y328" s="86" t="s">
        <v>51</v>
      </c>
      <c r="Z328" s="86" t="s">
        <v>57</v>
      </c>
      <c r="AA328" s="86" t="str">
        <f>IF(AND(Y328=$GD$2,Z328=$GE$2),"50%",IF(AND(Y328=$GD$2,Z328=$GE$3),"40%",IF(AND(Y328=$GD$3,Z328=$GE$2),"40%",IF(AND(Y328=$GD$3,Z328=$GE$3),"30%",IF(AND(Y328=$GD$4,Z328=$GE$2),"35%",IF(AND(Y328=$GD$4,Z328=$GE$3),"25%",""))))))</f>
        <v>40%</v>
      </c>
      <c r="AB328" s="133" t="s">
        <v>786</v>
      </c>
      <c r="AC328" s="133" t="s">
        <v>791</v>
      </c>
      <c r="AD328" s="133" t="s">
        <v>787</v>
      </c>
      <c r="AE328" s="133" t="s">
        <v>789</v>
      </c>
      <c r="AF328" s="39">
        <f>IFERROR(IF(X328="Probabilidad",(Q328-(+Q328*AA328)),IF(X328="Impacto",Q328,"")),"")</f>
        <v>0.12</v>
      </c>
      <c r="AG328" s="242">
        <f>LOOKUP(2,1/(AF328:AF333&lt;&gt;""),AF328:AF333)</f>
        <v>0.12</v>
      </c>
      <c r="AH328" s="242">
        <f>AG328*1</f>
        <v>0.12</v>
      </c>
      <c r="AI328" s="236" t="str">
        <f t="shared" ref="AI328" si="8">IF(AND(AH328&lt;=20%),"Muy Baja",IF(AND(AH328&gt;=21%,AH328&lt;=40%),"Baja",IF(AND(AH328&gt;=41%,AH328&lt;=60%),"Media",IF(AND(AH328&gt;=61%,AH328&lt;=80%),"Alta",IF(AND(AH328&gt;=81%,AH328&gt;=100%),"Muy Alta",FALSE)))))</f>
        <v>Muy Baja</v>
      </c>
      <c r="AJ328" s="85" t="str">
        <f>IFERROR(IF(X328="Impacto",(T328-(+T328*AA328)),IF(X328="Probabilidad",T328,"")),"")</f>
        <v>20%</v>
      </c>
      <c r="AK328" s="242" t="str">
        <f>LOOKUP(2,1/(AJ328:AJ333&lt;&gt;""),AJ328:AJ333)</f>
        <v>20%</v>
      </c>
      <c r="AL328" s="242">
        <f>AK328*1</f>
        <v>0.2</v>
      </c>
      <c r="AM328" s="236" t="str">
        <f>CHOOSE((AL328&gt;=0%)+(AL328&gt;=21%)+(AL328&gt;=41%)+(AL328&gt;=61%)+(AL328&gt;=81%),"Leve","Menor","Moderado","Mayor","Catastrófico")</f>
        <v>Leve</v>
      </c>
      <c r="AN328" s="236" t="s">
        <v>174</v>
      </c>
      <c r="AO328" s="236" t="s">
        <v>65</v>
      </c>
      <c r="AP328" s="86"/>
      <c r="AQ328" s="86"/>
      <c r="AR328" s="45"/>
      <c r="AS328" s="86"/>
      <c r="AT328" s="86"/>
      <c r="AU328" s="86"/>
      <c r="AV328" s="236" t="s">
        <v>399</v>
      </c>
      <c r="AW328" s="236" t="s">
        <v>159</v>
      </c>
      <c r="AX328" s="203"/>
      <c r="AY328" s="203"/>
      <c r="AZ328" s="268"/>
      <c r="BA328" s="279"/>
      <c r="BB328" s="198"/>
      <c r="BC328" s="198"/>
      <c r="BD328" s="196"/>
      <c r="BE328" s="196"/>
      <c r="BF328" s="196"/>
      <c r="BG328" s="196"/>
      <c r="BH328" s="196"/>
      <c r="BI328" s="196"/>
      <c r="BJ328" s="196"/>
      <c r="BK328" s="196"/>
      <c r="BL328" s="196"/>
      <c r="BM328" s="196"/>
      <c r="BN328" s="196"/>
      <c r="BO328" s="196"/>
      <c r="BP328" s="196"/>
      <c r="BQ328" s="196"/>
      <c r="BR328" s="196"/>
      <c r="BS328" s="196"/>
      <c r="BT328" s="196"/>
      <c r="BU328" s="196"/>
      <c r="BV328" s="196"/>
      <c r="BW328" s="196"/>
      <c r="BX328" s="196"/>
      <c r="BY328" s="196"/>
      <c r="BZ328" s="196"/>
      <c r="CA328" s="196"/>
      <c r="CB328" s="196"/>
      <c r="CC328" s="196"/>
      <c r="CD328" s="196"/>
      <c r="CE328" s="196"/>
      <c r="CF328" s="196"/>
      <c r="CG328" s="196"/>
      <c r="CH328" s="196"/>
      <c r="CI328" s="196"/>
      <c r="CJ328" s="196"/>
      <c r="CK328" s="196"/>
      <c r="CL328" s="196"/>
      <c r="FX328" s="27"/>
      <c r="GA328" s="92" t="s">
        <v>162</v>
      </c>
      <c r="GB328" s="36" t="s">
        <v>45</v>
      </c>
    </row>
    <row r="329" spans="1:184" s="92" customFormat="1" ht="13.5" customHeight="1" x14ac:dyDescent="0.25">
      <c r="A329" s="236"/>
      <c r="B329" s="236"/>
      <c r="C329" s="220"/>
      <c r="D329" s="220"/>
      <c r="E329" s="223"/>
      <c r="F329" s="220"/>
      <c r="G329" s="238"/>
      <c r="H329" s="236"/>
      <c r="I329" s="236"/>
      <c r="J329" s="236"/>
      <c r="K329" s="235"/>
      <c r="L329" s="235"/>
      <c r="M329" s="236"/>
      <c r="N329" s="237"/>
      <c r="O329" s="237"/>
      <c r="P329" s="236"/>
      <c r="Q329" s="236"/>
      <c r="R329" s="236"/>
      <c r="S329" s="236"/>
      <c r="T329" s="234"/>
      <c r="U329" s="236"/>
      <c r="V329" s="38"/>
      <c r="W329" s="38"/>
      <c r="X329" s="157"/>
      <c r="Y329" s="86"/>
      <c r="Z329" s="86"/>
      <c r="AA329" s="86" t="str">
        <f t="shared" si="7"/>
        <v/>
      </c>
      <c r="AB329" s="133"/>
      <c r="AC329" s="133"/>
      <c r="AD329" s="133"/>
      <c r="AE329" s="133"/>
      <c r="AF329" s="39" t="str">
        <f>IFERROR(IF(AND(X328="Probabilidad",X329="Probabilidad"),(AF328-(+AF328*AA329)),IF(X329="Probabilidad",(Q328-(+Q328*AA329)),IF(X329="Impacto",AF328,""))),"")</f>
        <v/>
      </c>
      <c r="AG329" s="242"/>
      <c r="AH329" s="242"/>
      <c r="AI329" s="236"/>
      <c r="AJ329" s="85" t="str">
        <f>IFERROR(IF(AND(X328="Impacto",AA329="Impacto"),(AJ328-(+AJ328*AA329)),IF(X329="Impacto",(T328-(+T328*AA329)),IF(X329="Probabilidad",AJ328,""))),"")</f>
        <v/>
      </c>
      <c r="AK329" s="242"/>
      <c r="AL329" s="242"/>
      <c r="AM329" s="236"/>
      <c r="AN329" s="236"/>
      <c r="AO329" s="236"/>
      <c r="AP329" s="86"/>
      <c r="AQ329" s="86"/>
      <c r="AR329" s="45"/>
      <c r="AS329" s="86"/>
      <c r="AT329" s="86"/>
      <c r="AU329" s="86"/>
      <c r="AV329" s="236"/>
      <c r="AW329" s="236"/>
      <c r="AX329" s="204"/>
      <c r="AY329" s="204"/>
      <c r="AZ329" s="268"/>
      <c r="BA329" s="279"/>
      <c r="BB329" s="198"/>
      <c r="BC329" s="198"/>
      <c r="BD329" s="196"/>
      <c r="BE329" s="196"/>
      <c r="BF329" s="196"/>
      <c r="BG329" s="196"/>
      <c r="BH329" s="196"/>
      <c r="BI329" s="196"/>
      <c r="BJ329" s="196"/>
      <c r="BK329" s="196"/>
      <c r="BL329" s="196"/>
      <c r="BM329" s="196"/>
      <c r="BN329" s="196"/>
      <c r="BO329" s="196"/>
      <c r="BP329" s="196"/>
      <c r="BQ329" s="196"/>
      <c r="BR329" s="196"/>
      <c r="BS329" s="196"/>
      <c r="BT329" s="196"/>
      <c r="BU329" s="196"/>
      <c r="BV329" s="196"/>
      <c r="BW329" s="196"/>
      <c r="BX329" s="196"/>
      <c r="BY329" s="196"/>
      <c r="BZ329" s="196"/>
      <c r="CA329" s="196"/>
      <c r="CB329" s="196"/>
      <c r="CC329" s="196"/>
      <c r="CD329" s="196"/>
      <c r="CE329" s="196"/>
      <c r="CF329" s="196"/>
      <c r="CG329" s="196"/>
      <c r="CH329" s="196"/>
      <c r="CI329" s="196"/>
      <c r="CJ329" s="196"/>
      <c r="CK329" s="196"/>
      <c r="CL329" s="196"/>
      <c r="FX329" s="27"/>
      <c r="GA329" s="92" t="s">
        <v>37</v>
      </c>
      <c r="GB329" s="26" t="s">
        <v>46</v>
      </c>
    </row>
    <row r="330" spans="1:184" s="92" customFormat="1" ht="13.5" customHeight="1" x14ac:dyDescent="0.25">
      <c r="A330" s="236"/>
      <c r="B330" s="236"/>
      <c r="C330" s="220"/>
      <c r="D330" s="220"/>
      <c r="E330" s="223"/>
      <c r="F330" s="220"/>
      <c r="G330" s="238"/>
      <c r="H330" s="236"/>
      <c r="I330" s="236"/>
      <c r="J330" s="236"/>
      <c r="K330" s="235"/>
      <c r="L330" s="235"/>
      <c r="M330" s="236"/>
      <c r="N330" s="237"/>
      <c r="O330" s="237"/>
      <c r="P330" s="236"/>
      <c r="Q330" s="236"/>
      <c r="R330" s="236"/>
      <c r="S330" s="236"/>
      <c r="T330" s="234"/>
      <c r="U330" s="236"/>
      <c r="V330" s="38"/>
      <c r="W330" s="38"/>
      <c r="X330" s="157"/>
      <c r="Y330" s="86"/>
      <c r="Z330" s="86"/>
      <c r="AA330" s="86" t="str">
        <f t="shared" si="7"/>
        <v/>
      </c>
      <c r="AB330" s="133"/>
      <c r="AC330" s="133"/>
      <c r="AD330" s="133"/>
      <c r="AE330" s="133"/>
      <c r="AF330" s="39" t="str">
        <f>IFERROR(IF(AND(X329="Probabilidad",X330="Probabilidad"),(AF329-(+AF329*AA330)),IF(X330="Probabilidad",(Q329-(+Q329*AA330)),IF(X330="Impacto",AF329,""))),"")</f>
        <v/>
      </c>
      <c r="AG330" s="242"/>
      <c r="AH330" s="242"/>
      <c r="AI330" s="236"/>
      <c r="AJ330" s="85" t="str">
        <f>IFERROR(IF(AND(X329="Impacto",AA330="Impacto"),(AJ329-(+AJ329*AA330)),IF(X330="Impacto",(T329-(+T329*AA330)),IF(X330="Probabilidad",AJ329,""))),"")</f>
        <v/>
      </c>
      <c r="AK330" s="242"/>
      <c r="AL330" s="242"/>
      <c r="AM330" s="236"/>
      <c r="AN330" s="236"/>
      <c r="AO330" s="236"/>
      <c r="AP330" s="86"/>
      <c r="AQ330" s="86"/>
      <c r="AR330" s="45"/>
      <c r="AS330" s="86"/>
      <c r="AT330" s="86"/>
      <c r="AU330" s="86"/>
      <c r="AV330" s="236"/>
      <c r="AW330" s="236"/>
      <c r="AX330" s="204"/>
      <c r="AY330" s="204"/>
      <c r="AZ330" s="268"/>
      <c r="BA330" s="279"/>
      <c r="BB330" s="198"/>
      <c r="BC330" s="198"/>
      <c r="BD330" s="196"/>
      <c r="BE330" s="196"/>
      <c r="BF330" s="196"/>
      <c r="BG330" s="196"/>
      <c r="BH330" s="196"/>
      <c r="BI330" s="196"/>
      <c r="BJ330" s="196"/>
      <c r="BK330" s="196"/>
      <c r="BL330" s="196"/>
      <c r="BM330" s="196"/>
      <c r="BN330" s="196"/>
      <c r="BO330" s="196"/>
      <c r="BP330" s="196"/>
      <c r="BQ330" s="196"/>
      <c r="BR330" s="196"/>
      <c r="BS330" s="196"/>
      <c r="BT330" s="196"/>
      <c r="BU330" s="196"/>
      <c r="BV330" s="196"/>
      <c r="BW330" s="196"/>
      <c r="BX330" s="196"/>
      <c r="BY330" s="196"/>
      <c r="BZ330" s="196"/>
      <c r="CA330" s="196"/>
      <c r="CB330" s="196"/>
      <c r="CC330" s="196"/>
      <c r="CD330" s="196"/>
      <c r="CE330" s="196"/>
      <c r="CF330" s="196"/>
      <c r="CG330" s="196"/>
      <c r="CH330" s="196"/>
      <c r="CI330" s="196"/>
      <c r="CJ330" s="196"/>
      <c r="CK330" s="196"/>
      <c r="CL330" s="196"/>
      <c r="FX330" s="27"/>
      <c r="GB330" s="26" t="s">
        <v>47</v>
      </c>
    </row>
    <row r="331" spans="1:184" s="92" customFormat="1" ht="13.5" customHeight="1" x14ac:dyDescent="0.25">
      <c r="A331" s="236"/>
      <c r="B331" s="236"/>
      <c r="C331" s="220"/>
      <c r="D331" s="220"/>
      <c r="E331" s="223"/>
      <c r="F331" s="220"/>
      <c r="G331" s="238"/>
      <c r="H331" s="236"/>
      <c r="I331" s="236"/>
      <c r="J331" s="236"/>
      <c r="K331" s="235"/>
      <c r="L331" s="235"/>
      <c r="M331" s="236"/>
      <c r="N331" s="237"/>
      <c r="O331" s="237"/>
      <c r="P331" s="236"/>
      <c r="Q331" s="236"/>
      <c r="R331" s="236"/>
      <c r="S331" s="236"/>
      <c r="T331" s="234"/>
      <c r="U331" s="236"/>
      <c r="V331" s="38"/>
      <c r="W331" s="38"/>
      <c r="X331" s="157"/>
      <c r="Y331" s="86"/>
      <c r="Z331" s="86"/>
      <c r="AA331" s="86" t="str">
        <f t="shared" si="7"/>
        <v/>
      </c>
      <c r="AB331" s="133"/>
      <c r="AC331" s="133"/>
      <c r="AD331" s="133"/>
      <c r="AE331" s="133"/>
      <c r="AF331" s="39" t="str">
        <f>IFERROR(IF(AND(X330="Probabilidad",X331="Probabilidad"),(AF330-(+AF330*AA331)),IF(X331="Probabilidad",(Q330-(+Q330*AA331)),IF(X331="Impacto",AF330,""))),"")</f>
        <v/>
      </c>
      <c r="AG331" s="242"/>
      <c r="AH331" s="242"/>
      <c r="AI331" s="236"/>
      <c r="AJ331" s="85" t="str">
        <f>IFERROR(IF(AND(X330="Impacto",AA331="Impacto"),(AJ330-(+AJ330*AA331)),IF(X331="Impacto",(T330-(+T330*AA331)),IF(X331="Probabilidad",AJ330,""))),"")</f>
        <v/>
      </c>
      <c r="AK331" s="242"/>
      <c r="AL331" s="242"/>
      <c r="AM331" s="236"/>
      <c r="AN331" s="236"/>
      <c r="AO331" s="236"/>
      <c r="AP331" s="86"/>
      <c r="AQ331" s="86"/>
      <c r="AR331" s="45"/>
      <c r="AS331" s="86"/>
      <c r="AT331" s="86"/>
      <c r="AU331" s="86"/>
      <c r="AV331" s="236"/>
      <c r="AW331" s="236"/>
      <c r="AX331" s="204"/>
      <c r="AY331" s="204"/>
      <c r="AZ331" s="268"/>
      <c r="BA331" s="279"/>
      <c r="BB331" s="198"/>
      <c r="BC331" s="198"/>
      <c r="BD331" s="196"/>
      <c r="BE331" s="196"/>
      <c r="BF331" s="196"/>
      <c r="BG331" s="196"/>
      <c r="BH331" s="196"/>
      <c r="BI331" s="196"/>
      <c r="BJ331" s="196"/>
      <c r="BK331" s="196"/>
      <c r="BL331" s="196"/>
      <c r="BM331" s="196"/>
      <c r="BN331" s="196"/>
      <c r="BO331" s="196"/>
      <c r="BP331" s="196"/>
      <c r="BQ331" s="196"/>
      <c r="BR331" s="196"/>
      <c r="BS331" s="196"/>
      <c r="BT331" s="196"/>
      <c r="BU331" s="196"/>
      <c r="BV331" s="196"/>
      <c r="BW331" s="196"/>
      <c r="BX331" s="196"/>
      <c r="BY331" s="196"/>
      <c r="BZ331" s="196"/>
      <c r="CA331" s="196"/>
      <c r="CB331" s="196"/>
      <c r="CC331" s="196"/>
      <c r="CD331" s="196"/>
      <c r="CE331" s="196"/>
      <c r="CF331" s="196"/>
      <c r="CG331" s="196"/>
      <c r="CH331" s="196"/>
      <c r="CI331" s="196"/>
      <c r="CJ331" s="196"/>
      <c r="CK331" s="196"/>
      <c r="CL331" s="196"/>
      <c r="FX331" s="27"/>
      <c r="GB331" s="26" t="s">
        <v>48</v>
      </c>
    </row>
    <row r="332" spans="1:184" s="92" customFormat="1" ht="13.5" customHeight="1" x14ac:dyDescent="0.25">
      <c r="A332" s="236"/>
      <c r="B332" s="236"/>
      <c r="C332" s="220"/>
      <c r="D332" s="220"/>
      <c r="E332" s="223"/>
      <c r="F332" s="220"/>
      <c r="G332" s="238"/>
      <c r="H332" s="236"/>
      <c r="I332" s="236"/>
      <c r="J332" s="236"/>
      <c r="K332" s="235"/>
      <c r="L332" s="235"/>
      <c r="M332" s="236"/>
      <c r="N332" s="237"/>
      <c r="O332" s="237"/>
      <c r="P332" s="236"/>
      <c r="Q332" s="236"/>
      <c r="R332" s="236"/>
      <c r="S332" s="236"/>
      <c r="T332" s="234"/>
      <c r="U332" s="236"/>
      <c r="V332" s="38"/>
      <c r="W332" s="38"/>
      <c r="X332" s="157"/>
      <c r="Y332" s="86"/>
      <c r="Z332" s="86"/>
      <c r="AA332" s="86" t="str">
        <f t="shared" si="7"/>
        <v/>
      </c>
      <c r="AB332" s="133"/>
      <c r="AC332" s="133"/>
      <c r="AD332" s="133"/>
      <c r="AE332" s="133"/>
      <c r="AF332" s="39" t="str">
        <f>IFERROR(IF(AND(X331="Probabilidad",X332="Probabilidad"),(AF331-(+AF331*AA332)),IF(X332="Probabilidad",(Q331-(+Q331*AA332)),IF(X332="Impacto",AF331,""))),"")</f>
        <v/>
      </c>
      <c r="AG332" s="242"/>
      <c r="AH332" s="242"/>
      <c r="AI332" s="236"/>
      <c r="AJ332" s="85" t="str">
        <f>IFERROR(IF(AND(X331="Impacto",AA332="Impacto"),(AJ331-(+AJ331*AA332)),IF(X332="Impacto",(T331-(+T331*AA332)),IF(X332="Probabilidad",AJ331,""))),"")</f>
        <v/>
      </c>
      <c r="AK332" s="242"/>
      <c r="AL332" s="242"/>
      <c r="AM332" s="236"/>
      <c r="AN332" s="236"/>
      <c r="AO332" s="236"/>
      <c r="AP332" s="86"/>
      <c r="AQ332" s="86"/>
      <c r="AR332" s="45"/>
      <c r="AS332" s="86"/>
      <c r="AT332" s="86"/>
      <c r="AU332" s="86"/>
      <c r="AV332" s="236"/>
      <c r="AW332" s="236"/>
      <c r="AX332" s="204"/>
      <c r="AY332" s="204"/>
      <c r="AZ332" s="268"/>
      <c r="BA332" s="279"/>
      <c r="BB332" s="198"/>
      <c r="BC332" s="198"/>
      <c r="BD332" s="196"/>
      <c r="BE332" s="196"/>
      <c r="BF332" s="196"/>
      <c r="BG332" s="196"/>
      <c r="BH332" s="196"/>
      <c r="BI332" s="196"/>
      <c r="BJ332" s="196"/>
      <c r="BK332" s="196"/>
      <c r="BL332" s="196"/>
      <c r="BM332" s="196"/>
      <c r="BN332" s="196"/>
      <c r="BO332" s="196"/>
      <c r="BP332" s="196"/>
      <c r="BQ332" s="196"/>
      <c r="BR332" s="196"/>
      <c r="BS332" s="196"/>
      <c r="BT332" s="196"/>
      <c r="BU332" s="196"/>
      <c r="BV332" s="196"/>
      <c r="BW332" s="196"/>
      <c r="BX332" s="196"/>
      <c r="BY332" s="196"/>
      <c r="BZ332" s="196"/>
      <c r="CA332" s="196"/>
      <c r="CB332" s="196"/>
      <c r="CC332" s="196"/>
      <c r="CD332" s="196"/>
      <c r="CE332" s="196"/>
      <c r="CF332" s="196"/>
      <c r="CG332" s="196"/>
      <c r="CH332" s="196"/>
      <c r="CI332" s="196"/>
      <c r="CJ332" s="196"/>
      <c r="CK332" s="196"/>
      <c r="CL332" s="196"/>
      <c r="FX332" s="27"/>
      <c r="GB332" s="26" t="s">
        <v>49</v>
      </c>
    </row>
    <row r="333" spans="1:184" s="92" customFormat="1" ht="13.5" customHeight="1" x14ac:dyDescent="0.25">
      <c r="A333" s="236"/>
      <c r="B333" s="236"/>
      <c r="C333" s="221"/>
      <c r="D333" s="221"/>
      <c r="E333" s="224"/>
      <c r="F333" s="221"/>
      <c r="G333" s="238"/>
      <c r="H333" s="236"/>
      <c r="I333" s="236"/>
      <c r="J333" s="236"/>
      <c r="K333" s="235"/>
      <c r="L333" s="235"/>
      <c r="M333" s="236"/>
      <c r="N333" s="237"/>
      <c r="O333" s="237"/>
      <c r="P333" s="236"/>
      <c r="Q333" s="236"/>
      <c r="R333" s="236"/>
      <c r="S333" s="236"/>
      <c r="T333" s="234"/>
      <c r="U333" s="236"/>
      <c r="V333" s="38"/>
      <c r="W333" s="38"/>
      <c r="X333" s="157"/>
      <c r="Y333" s="86"/>
      <c r="Z333" s="86"/>
      <c r="AA333" s="86" t="str">
        <f t="shared" si="7"/>
        <v/>
      </c>
      <c r="AB333" s="133"/>
      <c r="AC333" s="133"/>
      <c r="AD333" s="133"/>
      <c r="AE333" s="133"/>
      <c r="AF333" s="39" t="str">
        <f>IFERROR(IF(AND(X332="Probabilidad",X333="Probabilidad"),(AF332-(+AF332*AA333)),IF(X333="Probabilidad",(Q332-(+Q332*AA333)),IF(X333="Impacto",AF332,""))),"")</f>
        <v/>
      </c>
      <c r="AG333" s="242"/>
      <c r="AH333" s="242"/>
      <c r="AI333" s="236"/>
      <c r="AJ333" s="85" t="str">
        <f>IFERROR(IF(AND(X332="Impacto",AA333="Impacto"),(AJ332-(+AJ332*AA333)),IF(X333="Impacto",(T332-(+T332*AA333)),IF(X333="Probabilidad",AJ332,""))),"")</f>
        <v/>
      </c>
      <c r="AK333" s="242"/>
      <c r="AL333" s="242"/>
      <c r="AM333" s="236"/>
      <c r="AN333" s="236"/>
      <c r="AO333" s="236"/>
      <c r="AP333" s="86"/>
      <c r="AQ333" s="86"/>
      <c r="AR333" s="45"/>
      <c r="AS333" s="86"/>
      <c r="AT333" s="86"/>
      <c r="AU333" s="86"/>
      <c r="AV333" s="236"/>
      <c r="AW333" s="236"/>
      <c r="AX333" s="205"/>
      <c r="AY333" s="205"/>
      <c r="AZ333" s="268"/>
      <c r="BA333" s="279"/>
      <c r="BB333" s="198"/>
      <c r="BC333" s="198"/>
      <c r="BD333" s="196"/>
      <c r="BE333" s="196"/>
      <c r="BF333" s="196"/>
      <c r="BG333" s="196"/>
      <c r="BH333" s="196"/>
      <c r="BI333" s="196"/>
      <c r="BJ333" s="196"/>
      <c r="BK333" s="196"/>
      <c r="BL333" s="196"/>
      <c r="BM333" s="196"/>
      <c r="BN333" s="196"/>
      <c r="BO333" s="196"/>
      <c r="BP333" s="196"/>
      <c r="BQ333" s="196"/>
      <c r="BR333" s="196"/>
      <c r="BS333" s="196"/>
      <c r="BT333" s="196"/>
      <c r="BU333" s="196"/>
      <c r="BV333" s="196"/>
      <c r="BW333" s="196"/>
      <c r="BX333" s="196"/>
      <c r="BY333" s="196"/>
      <c r="BZ333" s="196"/>
      <c r="CA333" s="196"/>
      <c r="CB333" s="196"/>
      <c r="CC333" s="196"/>
      <c r="CD333" s="196"/>
      <c r="CE333" s="196"/>
      <c r="CF333" s="196"/>
      <c r="CG333" s="196"/>
      <c r="CH333" s="196"/>
      <c r="CI333" s="196"/>
      <c r="CJ333" s="196"/>
      <c r="CK333" s="196"/>
      <c r="CL333" s="196"/>
      <c r="FX333" s="27"/>
      <c r="GB333" s="26" t="s">
        <v>50</v>
      </c>
    </row>
    <row r="334" spans="1:184" s="164" customFormat="1" ht="14.4" customHeight="1" x14ac:dyDescent="0.25">
      <c r="A334" s="270">
        <v>54</v>
      </c>
      <c r="B334" s="270" t="s">
        <v>878</v>
      </c>
      <c r="C334" s="219" t="s">
        <v>804</v>
      </c>
      <c r="D334" s="219" t="s">
        <v>821</v>
      </c>
      <c r="E334" s="222" t="str">
        <f>IFERROR(VLOOKUP(C334,Tabla4[#All],2,0),"")</f>
        <v>Eventos relacionados con las conductas o comportamientos de los empleados que afectan la Integridad Pública</v>
      </c>
      <c r="F334" s="219" t="s">
        <v>806</v>
      </c>
      <c r="G334" s="238" t="s">
        <v>891</v>
      </c>
      <c r="H334" s="236" t="s">
        <v>72</v>
      </c>
      <c r="I334" s="236" t="s">
        <v>200</v>
      </c>
      <c r="J334" s="270" t="s">
        <v>556</v>
      </c>
      <c r="K334" s="322" t="s">
        <v>557</v>
      </c>
      <c r="L334" s="322" t="s">
        <v>918</v>
      </c>
      <c r="M334" s="270" t="s">
        <v>161</v>
      </c>
      <c r="N334" s="274"/>
      <c r="O334" s="274">
        <v>15</v>
      </c>
      <c r="P334" s="270" t="str">
        <f>IF(O334="","",IF(O334&lt;=2,"Muy Baja",IF(O334&lt;=24,"Baja",IF(O334&lt;=500,"Media",IF(O334&lt;=5000,"Alta","Muy Alta")))))</f>
        <v>Baja</v>
      </c>
      <c r="Q334" s="269">
        <f>IF(O334="","",IF(O334&lt;=2,20%,IF(O334&lt;=24,40%,IF(O334&lt;=500,60%,IF(O334&lt;=5000,80%,100%)))))</f>
        <v>0.4</v>
      </c>
      <c r="R334" s="270" t="s">
        <v>48</v>
      </c>
      <c r="S334" s="270" t="s">
        <v>166</v>
      </c>
      <c r="T334" s="273">
        <v>0.8</v>
      </c>
      <c r="U334" s="270" t="str">
        <f>IF(OR(Q334="",T334=""),"",IF(Q334=100%,IF(T334=100%,"Extremo","Alto"),IF(Q334=80%,IF(T334=100%,"Extremo",IF(T334&gt;=60%,"Alto","Moderado")),IF(Q334=60%,IF(T334=100%,"Extremo",IF(T334&gt;=80%,"Alto","Moderado")),IF(Q334=40%,IF(T334=100%,"Extremo",IF(T334&gt;=80%,"Alto",IF(T334&gt;=40%,"Moderado","Bajo"))),IF(T334=100%,"Extremo",IF(T334=80%,"Alto",IF(T334=60%,"Moderado","Bajo"))))))))</f>
        <v>Alto</v>
      </c>
      <c r="V334" s="270">
        <v>1</v>
      </c>
      <c r="W334" s="322" t="s">
        <v>919</v>
      </c>
      <c r="X334" s="330"/>
      <c r="Y334" s="270" t="s">
        <v>51</v>
      </c>
      <c r="Z334" s="270" t="s">
        <v>57</v>
      </c>
      <c r="AA334" s="344">
        <f>IF(OR(Y334="",Z334=""),"",IF(AND(Y334="Preventivo",Z334="Automático"),50%,IF(AND(Y334="Preventivo",Z334="Manual"),40%,IF(AND(Y334="Detectivo",Z334="Automático"),40%,IF(AND(Y334="Detectivo",Z334="Manual"),30%,IF(AND(Y334="Correctivo",Z334="Automático"),35%,IF(AND(Y334="Correctivo",Z334="Manual"),25%,"")))))))</f>
        <v>0.4</v>
      </c>
      <c r="AB334" s="246" t="s">
        <v>786</v>
      </c>
      <c r="AC334" s="246" t="s">
        <v>791</v>
      </c>
      <c r="AD334" s="246" t="s">
        <v>796</v>
      </c>
      <c r="AE334" s="246" t="s">
        <v>785</v>
      </c>
      <c r="AF334" s="335">
        <f>IF(Q334="","",Q334*(IF(AND(X334="Probabilidad",OR(Y334="Preventivo",Y334="Detectivo"),ISNUMBER(AA334)),1-AA334,1)))</f>
        <v>0.4</v>
      </c>
      <c r="AG334" s="241">
        <f>IF(AF334="","",IF(AF334&lt;=20%,20%,IF(AF334&lt;=40%,40%,IF(AF334&lt;=60%,60%,IF(AF334&lt;=80%,80%,100%)))))</f>
        <v>0.4</v>
      </c>
      <c r="AH334" s="174"/>
      <c r="AI334" s="236" t="str">
        <f t="shared" ref="AI334" si="9">IF(AND(AH334&lt;=20%),"Muy Baja",IF(AND(AH334&gt;=21%,AH334&lt;=40%),"Baja",IF(AND(AH334&gt;=41%,AH334&lt;=60%),"Media",IF(AND(AH334&gt;=61%,AH334&lt;=80%),"Alta",IF(AND(AH334&gt;=81%,AH334&gt;=100%),"Muy Alta",FALSE)))))</f>
        <v>Muy Baja</v>
      </c>
      <c r="AJ334" s="335">
        <f>IF(T334="","",T334*(IF(AND(X334="Impacto",Y334="Correctivo",ISNUMBER(AA334)),1-AA334,1)))</f>
        <v>0.8</v>
      </c>
      <c r="AK334" s="241">
        <f>IF(AJ334="","",IF(AJ334&lt;=20%,20%,IF(AJ334&lt;=40%,40%,IF(AJ334&lt;=60%,60%,IF(AJ334&lt;=80%,80%,100%)))))</f>
        <v>0.8</v>
      </c>
      <c r="AL334" s="174"/>
      <c r="AM334" s="270" t="s">
        <v>146</v>
      </c>
      <c r="AN334" s="270" t="str">
        <f>IF(OR(AG334="",AK334=""),"",IF(AG334=100%,IF(AK334=100%,"Extremo","Alto"),IF(AG334=80%,IF(AK334=100%,"Extremo",IF(AK334&gt;=60%,"Alto","Moderado")),IF(AG334=60%,IF(AK334=100%,"Extremo",IF(AK334&gt;=80%,"Alto","Moderado")),IF(AG334=40%,IF(AK334=100%,"Extremo",IF(AK334&gt;=80%,"Alto",IF(AK334&gt;=40%,"Moderado","Bajo"))),IF(AK334=100%,"Extremo",IF(AK334=80%,"Alto",IF(AK334=60%,"Moderado","Bajo"))))))))</f>
        <v>Alto</v>
      </c>
      <c r="AO334" s="270" t="s">
        <v>64</v>
      </c>
      <c r="AP334" s="274"/>
      <c r="AQ334" s="274"/>
      <c r="AR334" s="340"/>
      <c r="AS334" s="340"/>
      <c r="AT334" s="341"/>
      <c r="AU334" s="274"/>
      <c r="AV334" s="274"/>
      <c r="AW334" s="274" t="s">
        <v>159</v>
      </c>
      <c r="AZ334" s="192"/>
      <c r="BA334" s="184"/>
      <c r="BB334" s="184"/>
      <c r="BC334" s="184"/>
      <c r="BD334" s="184"/>
      <c r="BE334" s="184"/>
      <c r="BF334" s="184"/>
      <c r="BG334" s="184"/>
      <c r="BH334" s="184"/>
      <c r="BI334" s="184"/>
      <c r="BJ334" s="184"/>
      <c r="BK334" s="184"/>
      <c r="BL334" s="184"/>
      <c r="BM334" s="184"/>
      <c r="BN334" s="184"/>
      <c r="BO334" s="184"/>
      <c r="BP334" s="184"/>
      <c r="BQ334" s="184"/>
      <c r="BR334" s="184"/>
      <c r="BS334" s="184"/>
      <c r="BT334" s="184"/>
      <c r="BU334" s="184"/>
      <c r="BV334" s="184"/>
      <c r="BW334" s="184"/>
      <c r="BX334" s="184"/>
      <c r="BY334" s="184"/>
      <c r="BZ334" s="184"/>
      <c r="CA334" s="184"/>
      <c r="CB334" s="184"/>
      <c r="CC334" s="184"/>
      <c r="CD334" s="184"/>
      <c r="CE334" s="184"/>
      <c r="CF334" s="184"/>
      <c r="CG334" s="184"/>
      <c r="CH334" s="184"/>
      <c r="CI334" s="184"/>
      <c r="CJ334" s="184"/>
      <c r="CK334" s="184"/>
      <c r="CL334" s="184"/>
      <c r="CM334" s="193"/>
    </row>
    <row r="335" spans="1:184" s="164" customFormat="1" ht="14.4" customHeight="1" x14ac:dyDescent="0.25">
      <c r="A335" s="270"/>
      <c r="B335" s="270"/>
      <c r="C335" s="220"/>
      <c r="D335" s="220"/>
      <c r="E335" s="223"/>
      <c r="F335" s="220"/>
      <c r="G335" s="238"/>
      <c r="H335" s="236"/>
      <c r="I335" s="236"/>
      <c r="J335" s="270"/>
      <c r="K335" s="322"/>
      <c r="L335" s="322"/>
      <c r="M335" s="270"/>
      <c r="N335" s="274"/>
      <c r="O335" s="274"/>
      <c r="P335" s="270"/>
      <c r="Q335" s="270"/>
      <c r="R335" s="270"/>
      <c r="S335" s="270"/>
      <c r="T335" s="270"/>
      <c r="U335" s="270"/>
      <c r="V335" s="270"/>
      <c r="W335" s="322"/>
      <c r="X335" s="330"/>
      <c r="Y335" s="330"/>
      <c r="Z335" s="330"/>
      <c r="AA335" s="345"/>
      <c r="AB335" s="246"/>
      <c r="AC335" s="246"/>
      <c r="AD335" s="246"/>
      <c r="AE335" s="246"/>
      <c r="AF335" s="336"/>
      <c r="AG335" s="241"/>
      <c r="AH335" s="174"/>
      <c r="AI335" s="236"/>
      <c r="AJ335" s="335"/>
      <c r="AK335" s="241"/>
      <c r="AL335" s="174"/>
      <c r="AM335" s="270"/>
      <c r="AN335" s="270"/>
      <c r="AO335" s="270"/>
      <c r="AP335" s="274"/>
      <c r="AQ335" s="274"/>
      <c r="AR335" s="274"/>
      <c r="AS335" s="274"/>
      <c r="AT335" s="274"/>
      <c r="AU335" s="274"/>
      <c r="AV335" s="274"/>
      <c r="AW335" s="274"/>
      <c r="AZ335" s="192"/>
      <c r="BA335" s="184"/>
      <c r="BB335" s="184"/>
      <c r="BC335" s="184"/>
      <c r="BD335" s="184"/>
      <c r="BE335" s="184"/>
      <c r="BF335" s="184"/>
      <c r="BG335" s="184"/>
      <c r="BH335" s="184"/>
      <c r="BI335" s="184"/>
      <c r="BJ335" s="184"/>
      <c r="BK335" s="184"/>
      <c r="BL335" s="184"/>
      <c r="BM335" s="184"/>
      <c r="BN335" s="184"/>
      <c r="BO335" s="184"/>
      <c r="BP335" s="184"/>
      <c r="BQ335" s="184"/>
      <c r="BR335" s="184"/>
      <c r="BS335" s="184"/>
      <c r="BT335" s="184"/>
      <c r="BU335" s="184"/>
      <c r="BV335" s="184"/>
      <c r="BW335" s="184"/>
      <c r="BX335" s="184"/>
      <c r="BY335" s="184"/>
      <c r="BZ335" s="184"/>
      <c r="CA335" s="184"/>
      <c r="CB335" s="184"/>
      <c r="CC335" s="184"/>
      <c r="CD335" s="184"/>
      <c r="CE335" s="184"/>
      <c r="CF335" s="184"/>
      <c r="CG335" s="184"/>
      <c r="CH335" s="184"/>
      <c r="CI335" s="184"/>
      <c r="CJ335" s="184"/>
      <c r="CK335" s="184"/>
      <c r="CL335" s="184"/>
      <c r="CM335" s="193"/>
    </row>
    <row r="336" spans="1:184" s="164" customFormat="1" ht="14.4" customHeight="1" x14ac:dyDescent="0.25">
      <c r="A336" s="270"/>
      <c r="B336" s="270"/>
      <c r="C336" s="220"/>
      <c r="D336" s="220"/>
      <c r="E336" s="223"/>
      <c r="F336" s="220"/>
      <c r="G336" s="238"/>
      <c r="H336" s="236"/>
      <c r="I336" s="236"/>
      <c r="J336" s="270"/>
      <c r="K336" s="322"/>
      <c r="L336" s="322"/>
      <c r="M336" s="270"/>
      <c r="N336" s="274"/>
      <c r="O336" s="274"/>
      <c r="P336" s="270"/>
      <c r="Q336" s="270"/>
      <c r="R336" s="270"/>
      <c r="S336" s="270"/>
      <c r="T336" s="270"/>
      <c r="U336" s="270"/>
      <c r="V336" s="270"/>
      <c r="W336" s="322"/>
      <c r="X336" s="330"/>
      <c r="Y336" s="330"/>
      <c r="Z336" s="330"/>
      <c r="AA336" s="345"/>
      <c r="AB336" s="246"/>
      <c r="AC336" s="246"/>
      <c r="AD336" s="246"/>
      <c r="AE336" s="246"/>
      <c r="AF336" s="336"/>
      <c r="AG336" s="241"/>
      <c r="AH336" s="174"/>
      <c r="AI336" s="236"/>
      <c r="AJ336" s="335"/>
      <c r="AK336" s="241"/>
      <c r="AL336" s="174"/>
      <c r="AM336" s="270"/>
      <c r="AN336" s="270"/>
      <c r="AO336" s="270"/>
      <c r="AP336" s="274"/>
      <c r="AQ336" s="274"/>
      <c r="AR336" s="274"/>
      <c r="AS336" s="274"/>
      <c r="AT336" s="274"/>
      <c r="AU336" s="274"/>
      <c r="AV336" s="274"/>
      <c r="AW336" s="274"/>
      <c r="AZ336" s="192"/>
      <c r="BA336" s="184"/>
      <c r="BB336" s="184"/>
      <c r="BC336" s="184"/>
      <c r="BD336" s="184"/>
      <c r="BE336" s="184"/>
      <c r="BF336" s="184"/>
      <c r="BG336" s="184"/>
      <c r="BH336" s="184"/>
      <c r="BI336" s="184"/>
      <c r="BJ336" s="184"/>
      <c r="BK336" s="184"/>
      <c r="BL336" s="184"/>
      <c r="BM336" s="184"/>
      <c r="BN336" s="184"/>
      <c r="BO336" s="184"/>
      <c r="BP336" s="184"/>
      <c r="BQ336" s="184"/>
      <c r="BR336" s="184"/>
      <c r="BS336" s="184"/>
      <c r="BT336" s="184"/>
      <c r="BU336" s="184"/>
      <c r="BV336" s="184"/>
      <c r="BW336" s="184"/>
      <c r="BX336" s="184"/>
      <c r="BY336" s="184"/>
      <c r="BZ336" s="184"/>
      <c r="CA336" s="184"/>
      <c r="CB336" s="184"/>
      <c r="CC336" s="184"/>
      <c r="CD336" s="184"/>
      <c r="CE336" s="184"/>
      <c r="CF336" s="184"/>
      <c r="CG336" s="184"/>
      <c r="CH336" s="184"/>
      <c r="CI336" s="184"/>
      <c r="CJ336" s="184"/>
      <c r="CK336" s="184"/>
      <c r="CL336" s="184"/>
      <c r="CM336" s="193"/>
    </row>
    <row r="337" spans="1:184" s="164" customFormat="1" ht="14.4" customHeight="1" x14ac:dyDescent="0.25">
      <c r="A337" s="270"/>
      <c r="B337" s="270"/>
      <c r="C337" s="220"/>
      <c r="D337" s="220"/>
      <c r="E337" s="223"/>
      <c r="F337" s="220"/>
      <c r="G337" s="238"/>
      <c r="H337" s="236"/>
      <c r="I337" s="236"/>
      <c r="J337" s="270"/>
      <c r="K337" s="322"/>
      <c r="L337" s="322"/>
      <c r="M337" s="270"/>
      <c r="N337" s="274"/>
      <c r="O337" s="274"/>
      <c r="P337" s="270"/>
      <c r="Q337" s="270"/>
      <c r="R337" s="270"/>
      <c r="S337" s="270"/>
      <c r="T337" s="270"/>
      <c r="U337" s="270"/>
      <c r="V337" s="270"/>
      <c r="W337" s="322"/>
      <c r="X337" s="330"/>
      <c r="Y337" s="330"/>
      <c r="Z337" s="330"/>
      <c r="AA337" s="345"/>
      <c r="AB337" s="246"/>
      <c r="AC337" s="246"/>
      <c r="AD337" s="246"/>
      <c r="AE337" s="246"/>
      <c r="AF337" s="336"/>
      <c r="AG337" s="241"/>
      <c r="AH337" s="174"/>
      <c r="AI337" s="236"/>
      <c r="AJ337" s="335"/>
      <c r="AK337" s="241"/>
      <c r="AL337" s="174"/>
      <c r="AM337" s="270"/>
      <c r="AN337" s="270"/>
      <c r="AO337" s="270"/>
      <c r="AP337" s="274"/>
      <c r="AQ337" s="274"/>
      <c r="AR337" s="274"/>
      <c r="AS337" s="274"/>
      <c r="AT337" s="274"/>
      <c r="AU337" s="274"/>
      <c r="AV337" s="274"/>
      <c r="AW337" s="274"/>
      <c r="AZ337" s="192"/>
      <c r="BA337" s="184"/>
      <c r="BB337" s="184"/>
      <c r="BC337" s="184"/>
      <c r="BD337" s="184"/>
      <c r="BE337" s="184"/>
      <c r="BF337" s="184"/>
      <c r="BG337" s="184"/>
      <c r="BH337" s="184"/>
      <c r="BI337" s="184"/>
      <c r="BJ337" s="184"/>
      <c r="BK337" s="184"/>
      <c r="BL337" s="184"/>
      <c r="BM337" s="184"/>
      <c r="BN337" s="184"/>
      <c r="BO337" s="184"/>
      <c r="BP337" s="184"/>
      <c r="BQ337" s="184"/>
      <c r="BR337" s="184"/>
      <c r="BS337" s="184"/>
      <c r="BT337" s="184"/>
      <c r="BU337" s="184"/>
      <c r="BV337" s="184"/>
      <c r="BW337" s="184"/>
      <c r="BX337" s="184"/>
      <c r="BY337" s="184"/>
      <c r="BZ337" s="184"/>
      <c r="CA337" s="184"/>
      <c r="CB337" s="184"/>
      <c r="CC337" s="184"/>
      <c r="CD337" s="184"/>
      <c r="CE337" s="184"/>
      <c r="CF337" s="184"/>
      <c r="CG337" s="184"/>
      <c r="CH337" s="184"/>
      <c r="CI337" s="184"/>
      <c r="CJ337" s="184"/>
      <c r="CK337" s="184"/>
      <c r="CL337" s="184"/>
      <c r="CM337" s="193"/>
    </row>
    <row r="338" spans="1:184" s="164" customFormat="1" ht="14.4" customHeight="1" x14ac:dyDescent="0.25">
      <c r="A338" s="270"/>
      <c r="B338" s="270"/>
      <c r="C338" s="220"/>
      <c r="D338" s="220"/>
      <c r="E338" s="223"/>
      <c r="F338" s="220"/>
      <c r="G338" s="238"/>
      <c r="H338" s="236"/>
      <c r="I338" s="236"/>
      <c r="J338" s="270"/>
      <c r="K338" s="322"/>
      <c r="L338" s="322"/>
      <c r="M338" s="270"/>
      <c r="N338" s="274"/>
      <c r="O338" s="274"/>
      <c r="P338" s="270"/>
      <c r="Q338" s="270"/>
      <c r="R338" s="270"/>
      <c r="S338" s="270"/>
      <c r="T338" s="270"/>
      <c r="U338" s="270"/>
      <c r="V338" s="270"/>
      <c r="W338" s="322"/>
      <c r="X338" s="330"/>
      <c r="Y338" s="330"/>
      <c r="Z338" s="330"/>
      <c r="AA338" s="345"/>
      <c r="AB338" s="246"/>
      <c r="AC338" s="246"/>
      <c r="AD338" s="246"/>
      <c r="AE338" s="246"/>
      <c r="AF338" s="336"/>
      <c r="AG338" s="241"/>
      <c r="AH338" s="174"/>
      <c r="AI338" s="236"/>
      <c r="AJ338" s="335"/>
      <c r="AK338" s="241"/>
      <c r="AL338" s="174"/>
      <c r="AM338" s="270"/>
      <c r="AN338" s="270"/>
      <c r="AO338" s="270"/>
      <c r="AP338" s="274"/>
      <c r="AQ338" s="274"/>
      <c r="AR338" s="274"/>
      <c r="AS338" s="274"/>
      <c r="AT338" s="274"/>
      <c r="AU338" s="274"/>
      <c r="AV338" s="274"/>
      <c r="AW338" s="274"/>
      <c r="AZ338" s="192"/>
      <c r="BA338" s="184"/>
      <c r="BB338" s="184"/>
      <c r="BC338" s="184"/>
      <c r="BD338" s="184"/>
      <c r="BE338" s="184"/>
      <c r="BF338" s="184"/>
      <c r="BG338" s="184"/>
      <c r="BH338" s="184"/>
      <c r="BI338" s="184"/>
      <c r="BJ338" s="184"/>
      <c r="BK338" s="184"/>
      <c r="BL338" s="184"/>
      <c r="BM338" s="184"/>
      <c r="BN338" s="184"/>
      <c r="BO338" s="184"/>
      <c r="BP338" s="184"/>
      <c r="BQ338" s="184"/>
      <c r="BR338" s="184"/>
      <c r="BS338" s="184"/>
      <c r="BT338" s="184"/>
      <c r="BU338" s="184"/>
      <c r="BV338" s="184"/>
      <c r="BW338" s="184"/>
      <c r="BX338" s="184"/>
      <c r="BY338" s="184"/>
      <c r="BZ338" s="184"/>
      <c r="CA338" s="184"/>
      <c r="CB338" s="184"/>
      <c r="CC338" s="184"/>
      <c r="CD338" s="184"/>
      <c r="CE338" s="184"/>
      <c r="CF338" s="184"/>
      <c r="CG338" s="184"/>
      <c r="CH338" s="184"/>
      <c r="CI338" s="184"/>
      <c r="CJ338" s="184"/>
      <c r="CK338" s="184"/>
      <c r="CL338" s="184"/>
      <c r="CM338" s="193"/>
    </row>
    <row r="339" spans="1:184" s="164" customFormat="1" ht="14.4" customHeight="1" x14ac:dyDescent="0.25">
      <c r="A339" s="270"/>
      <c r="B339" s="270"/>
      <c r="C339" s="221"/>
      <c r="D339" s="221"/>
      <c r="E339" s="224"/>
      <c r="F339" s="221"/>
      <c r="G339" s="238"/>
      <c r="H339" s="236"/>
      <c r="I339" s="236"/>
      <c r="J339" s="270"/>
      <c r="K339" s="322"/>
      <c r="L339" s="322"/>
      <c r="M339" s="270"/>
      <c r="N339" s="274"/>
      <c r="O339" s="274"/>
      <c r="P339" s="270"/>
      <c r="Q339" s="270"/>
      <c r="R339" s="270"/>
      <c r="S339" s="270"/>
      <c r="T339" s="270"/>
      <c r="U339" s="270"/>
      <c r="V339" s="270"/>
      <c r="W339" s="322"/>
      <c r="X339" s="330"/>
      <c r="Y339" s="330"/>
      <c r="Z339" s="330"/>
      <c r="AA339" s="346"/>
      <c r="AB339" s="246"/>
      <c r="AC339" s="246"/>
      <c r="AD339" s="246"/>
      <c r="AE339" s="246"/>
      <c r="AF339" s="336"/>
      <c r="AG339" s="241"/>
      <c r="AH339" s="174"/>
      <c r="AI339" s="236"/>
      <c r="AJ339" s="335"/>
      <c r="AK339" s="241"/>
      <c r="AL339" s="174"/>
      <c r="AM339" s="270"/>
      <c r="AN339" s="270"/>
      <c r="AO339" s="270"/>
      <c r="AP339" s="274"/>
      <c r="AQ339" s="274"/>
      <c r="AR339" s="274"/>
      <c r="AS339" s="274"/>
      <c r="AT339" s="274"/>
      <c r="AU339" s="274"/>
      <c r="AV339" s="274"/>
      <c r="AW339" s="274"/>
      <c r="AZ339" s="192"/>
      <c r="BA339" s="184"/>
      <c r="BB339" s="184"/>
      <c r="BC339" s="184"/>
      <c r="BD339" s="184"/>
      <c r="BE339" s="184"/>
      <c r="BF339" s="184"/>
      <c r="BG339" s="184"/>
      <c r="BH339" s="184"/>
      <c r="BI339" s="184"/>
      <c r="BJ339" s="184"/>
      <c r="BK339" s="184"/>
      <c r="BL339" s="184"/>
      <c r="BM339" s="184"/>
      <c r="BN339" s="184"/>
      <c r="BO339" s="184"/>
      <c r="BP339" s="184"/>
      <c r="BQ339" s="184"/>
      <c r="BR339" s="184"/>
      <c r="BS339" s="184"/>
      <c r="BT339" s="184"/>
      <c r="BU339" s="184"/>
      <c r="BV339" s="184"/>
      <c r="BW339" s="184"/>
      <c r="BX339" s="184"/>
      <c r="BY339" s="184"/>
      <c r="BZ339" s="184"/>
      <c r="CA339" s="184"/>
      <c r="CB339" s="184"/>
      <c r="CC339" s="184"/>
      <c r="CD339" s="184"/>
      <c r="CE339" s="184"/>
      <c r="CF339" s="184"/>
      <c r="CG339" s="184"/>
      <c r="CH339" s="184"/>
      <c r="CI339" s="184"/>
      <c r="CJ339" s="184"/>
      <c r="CK339" s="184"/>
      <c r="CL339" s="184"/>
      <c r="CM339" s="193"/>
    </row>
    <row r="340" spans="1:184" s="164" customFormat="1" ht="14.4" customHeight="1" x14ac:dyDescent="0.25">
      <c r="A340" s="270">
        <v>55</v>
      </c>
      <c r="B340" s="270" t="s">
        <v>878</v>
      </c>
      <c r="C340" s="219" t="s">
        <v>804</v>
      </c>
      <c r="D340" s="219" t="s">
        <v>821</v>
      </c>
      <c r="E340" s="222" t="str">
        <f>IFERROR(VLOOKUP(C340,Tabla4[#All],2,0),"")</f>
        <v>Eventos relacionados con las conductas o comportamientos de los empleados que afectan la Integridad Pública</v>
      </c>
      <c r="F340" s="219" t="s">
        <v>806</v>
      </c>
      <c r="G340" s="238" t="s">
        <v>890</v>
      </c>
      <c r="H340" s="236" t="s">
        <v>72</v>
      </c>
      <c r="I340" s="236" t="s">
        <v>200</v>
      </c>
      <c r="J340" s="270" t="s">
        <v>559</v>
      </c>
      <c r="K340" s="322" t="s">
        <v>560</v>
      </c>
      <c r="L340" s="322" t="s">
        <v>608</v>
      </c>
      <c r="M340" s="270" t="s">
        <v>161</v>
      </c>
      <c r="N340" s="274"/>
      <c r="O340" s="274">
        <v>12</v>
      </c>
      <c r="P340" s="337" t="str">
        <f>IF(O340="","",IF(O340&lt;=2,"Muy Baja",IF(O340&lt;=24,"Baja",IF(O340&lt;=500,"Media",IF(O340&lt;=5000,"Alta","Muy Alta")))))</f>
        <v>Baja</v>
      </c>
      <c r="Q340" s="344">
        <f>IF(O340="","",IF(O340&lt;=2,20%,IF(O340&lt;=24,40%,IF(O340&lt;=500,60%,IF(O340&lt;=5000,80%,100%)))))</f>
        <v>0.4</v>
      </c>
      <c r="R340" s="337" t="s">
        <v>105</v>
      </c>
      <c r="S340" s="337" t="s">
        <v>167</v>
      </c>
      <c r="T340" s="347">
        <v>1</v>
      </c>
      <c r="U340" s="337" t="str">
        <f>IF(OR(Q340="",T340=""),"",IF(Q340=100%,IF(T340=100%,"Extremo","Alto"),IF(Q340=80%,IF(T340=100%,"Extremo",IF(T340&gt;=60%,"Alto","Moderado")),IF(Q340=60%,IF(T340=100%,"Extremo",IF(T340&gt;=80%,"Alto","Moderado")),IF(Q340=40%,IF(T340=100%,"Extremo",IF(T340&gt;=80%,"Alto",IF(T340&gt;=40%,"Moderado","Bajo"))),IF(T340=100%,"Extremo",IF(T340=80%,"Alto",IF(T340=60%,"Moderado","Bajo"))))))))</f>
        <v>Extremo</v>
      </c>
      <c r="V340" s="337">
        <v>1</v>
      </c>
      <c r="W340" s="356" t="s">
        <v>920</v>
      </c>
      <c r="X340" s="166"/>
      <c r="Y340" s="337" t="s">
        <v>51</v>
      </c>
      <c r="Z340" s="337" t="s">
        <v>57</v>
      </c>
      <c r="AA340" s="344">
        <f>IF(OR(Y340="",Z340=""),"",IF(AND(Y340="Preventivo",Z340="Automático"),50%,IF(AND(Y340="Preventivo",Z340="Manual"),40%,IF(AND(Y340="Detectivo",Z340="Automático"),40%,IF(AND(Y340="Detectivo",Z340="Manual"),30%,IF(AND(Y340="Correctivo",Z340="Automático"),35%,IF(AND(Y340="Correctivo",Z340="Manual"),25%,"")))))))</f>
        <v>0.4</v>
      </c>
      <c r="AB340" s="169" t="s">
        <v>786</v>
      </c>
      <c r="AC340" s="169" t="s">
        <v>791</v>
      </c>
      <c r="AD340" s="169" t="s">
        <v>787</v>
      </c>
      <c r="AE340" s="169" t="s">
        <v>785</v>
      </c>
      <c r="AF340" s="187">
        <f>IF(Q340="","",Q340*(IF(AND(X340="Probabilidad",OR(Y340="Preventivo",Y340="Detectivo"),ISNUMBER(AA340)),1-AA340,1)))</f>
        <v>0.4</v>
      </c>
      <c r="AG340" s="241">
        <f>IF(AF340="","",IF(AF340&lt;=20%,20%,IF(AF340&lt;=40%,40%,IF(AF340&lt;=60%,60%,IF(AF340&lt;=80%,80%,100%)))))</f>
        <v>0.4</v>
      </c>
      <c r="AH340" s="174"/>
      <c r="AI340" s="236" t="str">
        <f t="shared" ref="AI340" si="10">IF(AND(AH340&lt;=20%),"Muy Baja",IF(AND(AH340&gt;=21%,AH340&lt;=40%),"Baja",IF(AND(AH340&gt;=41%,AH340&lt;=60%),"Media",IF(AND(AH340&gt;=61%,AH340&lt;=80%),"Alta",IF(AND(AH340&gt;=81%,AH340&gt;=100%),"Muy Alta",FALSE)))))</f>
        <v>Muy Baja</v>
      </c>
      <c r="AJ340" s="187">
        <f>IF(T340="","",T340*(IF(AND(X340="Impacto",Y340="Correctivo",ISNUMBER(AA340)),1-AA340,1)))</f>
        <v>1</v>
      </c>
      <c r="AK340" s="241">
        <f>IF(AJ340="","",IF(AJ340&lt;=20%,20%,IF(AJ340&lt;=40%,40%,IF(AJ340&lt;=60%,60%,IF(AJ340&lt;=80%,80%,100%)))))</f>
        <v>1</v>
      </c>
      <c r="AL340" s="174"/>
      <c r="AM340" s="270" t="s">
        <v>166</v>
      </c>
      <c r="AN340" s="270" t="str">
        <f>IF(OR(AG340="",AK340=""),"",IF(AG340=100%,IF(AK340=100%,"Extremo","Alto"),IF(AG340=80%,IF(AK340=100%,"Extremo",IF(AK340&gt;=60%,"Alto","Moderado")),IF(AG340=60%,IF(AK340=100%,"Extremo",IF(AK340&gt;=80%,"Alto","Moderado")),IF(AG340=40%,IF(AK340=100%,"Extremo",IF(AK340&gt;=80%,"Alto",IF(AK340&gt;=40%,"Moderado","Bajo"))),IF(AK340=100%,"Extremo",IF(AK340=80%,"Alto",IF(AK340=60%,"Moderado","Bajo"))))))))</f>
        <v>Extremo</v>
      </c>
      <c r="AO340" s="270" t="s">
        <v>67</v>
      </c>
      <c r="AP340" s="175"/>
      <c r="AQ340" s="175"/>
      <c r="AR340" s="176"/>
      <c r="AS340" s="176"/>
      <c r="AT340" s="177"/>
      <c r="AU340" s="175"/>
      <c r="AV340" s="274"/>
      <c r="AW340" s="274" t="s">
        <v>159</v>
      </c>
      <c r="AZ340" s="192"/>
      <c r="BA340" s="184"/>
      <c r="BB340" s="184"/>
      <c r="BC340" s="184"/>
      <c r="BD340" s="184"/>
      <c r="BE340" s="184"/>
      <c r="BF340" s="184"/>
      <c r="BG340" s="184"/>
      <c r="BH340" s="184"/>
      <c r="BI340" s="184"/>
      <c r="BJ340" s="184"/>
      <c r="BK340" s="184"/>
      <c r="BL340" s="184"/>
      <c r="BM340" s="184"/>
      <c r="BN340" s="184"/>
      <c r="BO340" s="184"/>
      <c r="BP340" s="184"/>
      <c r="BQ340" s="184"/>
      <c r="BR340" s="184"/>
      <c r="BS340" s="184"/>
      <c r="BT340" s="184"/>
      <c r="BU340" s="184"/>
      <c r="BV340" s="184"/>
      <c r="BW340" s="184"/>
      <c r="BX340" s="184"/>
      <c r="BY340" s="184"/>
      <c r="BZ340" s="184"/>
      <c r="CA340" s="184"/>
      <c r="CB340" s="184"/>
      <c r="CC340" s="184"/>
      <c r="CD340" s="184"/>
      <c r="CE340" s="184"/>
      <c r="CF340" s="184"/>
      <c r="CG340" s="184"/>
      <c r="CH340" s="184"/>
      <c r="CI340" s="184"/>
      <c r="CJ340" s="184"/>
      <c r="CK340" s="184"/>
      <c r="CL340" s="184"/>
      <c r="CM340" s="193"/>
    </row>
    <row r="341" spans="1:184" s="164" customFormat="1" ht="14.4" customHeight="1" x14ac:dyDescent="0.25">
      <c r="A341" s="270"/>
      <c r="B341" s="270"/>
      <c r="C341" s="220"/>
      <c r="D341" s="220"/>
      <c r="E341" s="223"/>
      <c r="F341" s="220"/>
      <c r="G341" s="238"/>
      <c r="H341" s="236"/>
      <c r="I341" s="236"/>
      <c r="J341" s="270"/>
      <c r="K341" s="322"/>
      <c r="L341" s="322"/>
      <c r="M341" s="270"/>
      <c r="N341" s="274"/>
      <c r="O341" s="274"/>
      <c r="P341" s="338"/>
      <c r="Q341" s="345"/>
      <c r="R341" s="338"/>
      <c r="S341" s="338"/>
      <c r="T341" s="348"/>
      <c r="U341" s="338"/>
      <c r="V341" s="338"/>
      <c r="W341" s="357"/>
      <c r="X341" s="166"/>
      <c r="Y341" s="338"/>
      <c r="Z341" s="338"/>
      <c r="AA341" s="345"/>
      <c r="AB341" s="169"/>
      <c r="AC341" s="169"/>
      <c r="AD341" s="169"/>
      <c r="AE341" s="169"/>
      <c r="AF341" s="187"/>
      <c r="AG341" s="241"/>
      <c r="AH341" s="174"/>
      <c r="AI341" s="236"/>
      <c r="AJ341" s="187"/>
      <c r="AK341" s="241"/>
      <c r="AL341" s="174"/>
      <c r="AM341" s="270"/>
      <c r="AN341" s="270"/>
      <c r="AO341" s="270"/>
      <c r="AP341" s="175"/>
      <c r="AQ341" s="175"/>
      <c r="AR341" s="176"/>
      <c r="AS341" s="176"/>
      <c r="AT341" s="175"/>
      <c r="AU341" s="175"/>
      <c r="AV341" s="274"/>
      <c r="AW341" s="274"/>
      <c r="AZ341" s="192"/>
      <c r="BA341" s="184"/>
      <c r="BB341" s="184"/>
      <c r="BC341" s="184"/>
      <c r="BD341" s="184"/>
      <c r="BE341" s="184"/>
      <c r="BF341" s="184"/>
      <c r="BG341" s="184"/>
      <c r="BH341" s="184"/>
      <c r="BI341" s="184"/>
      <c r="BJ341" s="184"/>
      <c r="BK341" s="184"/>
      <c r="BL341" s="184"/>
      <c r="BM341" s="184"/>
      <c r="BN341" s="184"/>
      <c r="BO341" s="184"/>
      <c r="BP341" s="184"/>
      <c r="BQ341" s="184"/>
      <c r="BR341" s="184"/>
      <c r="BS341" s="184"/>
      <c r="BT341" s="184"/>
      <c r="BU341" s="184"/>
      <c r="BV341" s="184"/>
      <c r="BW341" s="184"/>
      <c r="BX341" s="184"/>
      <c r="BY341" s="184"/>
      <c r="BZ341" s="184"/>
      <c r="CA341" s="184"/>
      <c r="CB341" s="184"/>
      <c r="CC341" s="184"/>
      <c r="CD341" s="184"/>
      <c r="CE341" s="184"/>
      <c r="CF341" s="184"/>
      <c r="CG341" s="184"/>
      <c r="CH341" s="184"/>
      <c r="CI341" s="184"/>
      <c r="CJ341" s="184"/>
      <c r="CK341" s="184"/>
      <c r="CL341" s="184"/>
      <c r="CM341" s="193"/>
    </row>
    <row r="342" spans="1:184" s="164" customFormat="1" ht="14.4" customHeight="1" x14ac:dyDescent="0.25">
      <c r="A342" s="270"/>
      <c r="B342" s="270"/>
      <c r="C342" s="220"/>
      <c r="D342" s="220"/>
      <c r="E342" s="223"/>
      <c r="F342" s="220"/>
      <c r="G342" s="238"/>
      <c r="H342" s="236"/>
      <c r="I342" s="236"/>
      <c r="J342" s="270"/>
      <c r="K342" s="322"/>
      <c r="L342" s="322"/>
      <c r="M342" s="270"/>
      <c r="N342" s="274"/>
      <c r="O342" s="274"/>
      <c r="P342" s="338"/>
      <c r="Q342" s="345"/>
      <c r="R342" s="338"/>
      <c r="S342" s="338"/>
      <c r="T342" s="348"/>
      <c r="U342" s="338"/>
      <c r="V342" s="338"/>
      <c r="W342" s="357"/>
      <c r="X342" s="166"/>
      <c r="Y342" s="338"/>
      <c r="Z342" s="338"/>
      <c r="AA342" s="345"/>
      <c r="AB342" s="169"/>
      <c r="AC342" s="169"/>
      <c r="AD342" s="169"/>
      <c r="AE342" s="169"/>
      <c r="AF342" s="187"/>
      <c r="AG342" s="241"/>
      <c r="AH342" s="174"/>
      <c r="AI342" s="236"/>
      <c r="AJ342" s="187"/>
      <c r="AK342" s="241"/>
      <c r="AL342" s="174"/>
      <c r="AM342" s="270"/>
      <c r="AN342" s="270"/>
      <c r="AO342" s="270"/>
      <c r="AP342" s="175"/>
      <c r="AQ342" s="175"/>
      <c r="AR342" s="176"/>
      <c r="AS342" s="176"/>
      <c r="AT342" s="175"/>
      <c r="AU342" s="175"/>
      <c r="AV342" s="274"/>
      <c r="AW342" s="274"/>
      <c r="AZ342" s="192"/>
      <c r="BA342" s="184"/>
      <c r="BB342" s="184"/>
      <c r="BC342" s="184"/>
      <c r="BD342" s="184"/>
      <c r="BE342" s="184"/>
      <c r="BF342" s="184"/>
      <c r="BG342" s="184"/>
      <c r="BH342" s="184"/>
      <c r="BI342" s="184"/>
      <c r="BJ342" s="184"/>
      <c r="BK342" s="184"/>
      <c r="BL342" s="184"/>
      <c r="BM342" s="184"/>
      <c r="BN342" s="184"/>
      <c r="BO342" s="184"/>
      <c r="BP342" s="184"/>
      <c r="BQ342" s="184"/>
      <c r="BR342" s="184"/>
      <c r="BS342" s="184"/>
      <c r="BT342" s="184"/>
      <c r="BU342" s="184"/>
      <c r="BV342" s="184"/>
      <c r="BW342" s="184"/>
      <c r="BX342" s="184"/>
      <c r="BY342" s="184"/>
      <c r="BZ342" s="184"/>
      <c r="CA342" s="184"/>
      <c r="CB342" s="184"/>
      <c r="CC342" s="184"/>
      <c r="CD342" s="184"/>
      <c r="CE342" s="184"/>
      <c r="CF342" s="184"/>
      <c r="CG342" s="184"/>
      <c r="CH342" s="184"/>
      <c r="CI342" s="184"/>
      <c r="CJ342" s="184"/>
      <c r="CK342" s="184"/>
      <c r="CL342" s="184"/>
      <c r="CM342" s="193"/>
    </row>
    <row r="343" spans="1:184" s="164" customFormat="1" ht="14.4" customHeight="1" x14ac:dyDescent="0.25">
      <c r="A343" s="270"/>
      <c r="B343" s="270"/>
      <c r="C343" s="220"/>
      <c r="D343" s="220"/>
      <c r="E343" s="223"/>
      <c r="F343" s="220"/>
      <c r="G343" s="238"/>
      <c r="H343" s="236"/>
      <c r="I343" s="236"/>
      <c r="J343" s="270"/>
      <c r="K343" s="322"/>
      <c r="L343" s="322"/>
      <c r="M343" s="270"/>
      <c r="N343" s="274"/>
      <c r="O343" s="274"/>
      <c r="P343" s="338"/>
      <c r="Q343" s="345"/>
      <c r="R343" s="338"/>
      <c r="S343" s="338"/>
      <c r="T343" s="348"/>
      <c r="U343" s="338"/>
      <c r="V343" s="338"/>
      <c r="W343" s="357"/>
      <c r="X343" s="166"/>
      <c r="Y343" s="338"/>
      <c r="Z343" s="338"/>
      <c r="AA343" s="345"/>
      <c r="AB343" s="169"/>
      <c r="AC343" s="169"/>
      <c r="AD343" s="169"/>
      <c r="AE343" s="169"/>
      <c r="AF343" s="187"/>
      <c r="AG343" s="241"/>
      <c r="AH343" s="174"/>
      <c r="AI343" s="236"/>
      <c r="AJ343" s="187"/>
      <c r="AK343" s="241"/>
      <c r="AL343" s="174"/>
      <c r="AM343" s="270"/>
      <c r="AN343" s="270"/>
      <c r="AO343" s="270"/>
      <c r="AP343" s="175"/>
      <c r="AQ343" s="175"/>
      <c r="AR343" s="176"/>
      <c r="AS343" s="176"/>
      <c r="AT343" s="175"/>
      <c r="AU343" s="175"/>
      <c r="AV343" s="274"/>
      <c r="AW343" s="274"/>
      <c r="AZ343" s="192"/>
      <c r="BA343" s="184"/>
      <c r="BB343" s="184"/>
      <c r="BC343" s="184"/>
      <c r="BD343" s="184"/>
      <c r="BE343" s="184"/>
      <c r="BF343" s="184"/>
      <c r="BG343" s="184"/>
      <c r="BH343" s="184"/>
      <c r="BI343" s="184"/>
      <c r="BJ343" s="184"/>
      <c r="BK343" s="184"/>
      <c r="BL343" s="184"/>
      <c r="BM343" s="184"/>
      <c r="BN343" s="184"/>
      <c r="BO343" s="184"/>
      <c r="BP343" s="184"/>
      <c r="BQ343" s="184"/>
      <c r="BR343" s="184"/>
      <c r="BS343" s="184"/>
      <c r="BT343" s="184"/>
      <c r="BU343" s="184"/>
      <c r="BV343" s="184"/>
      <c r="BW343" s="184"/>
      <c r="BX343" s="184"/>
      <c r="BY343" s="184"/>
      <c r="BZ343" s="184"/>
      <c r="CA343" s="184"/>
      <c r="CB343" s="184"/>
      <c r="CC343" s="184"/>
      <c r="CD343" s="184"/>
      <c r="CE343" s="184"/>
      <c r="CF343" s="184"/>
      <c r="CG343" s="184"/>
      <c r="CH343" s="184"/>
      <c r="CI343" s="184"/>
      <c r="CJ343" s="184"/>
      <c r="CK343" s="184"/>
      <c r="CL343" s="184"/>
      <c r="CM343" s="193"/>
    </row>
    <row r="344" spans="1:184" s="164" customFormat="1" ht="14.4" customHeight="1" x14ac:dyDescent="0.25">
      <c r="A344" s="270"/>
      <c r="B344" s="270"/>
      <c r="C344" s="220"/>
      <c r="D344" s="220"/>
      <c r="E344" s="223"/>
      <c r="F344" s="220"/>
      <c r="G344" s="238"/>
      <c r="H344" s="236"/>
      <c r="I344" s="236"/>
      <c r="J344" s="270"/>
      <c r="K344" s="322"/>
      <c r="L344" s="322"/>
      <c r="M344" s="270"/>
      <c r="N344" s="274"/>
      <c r="O344" s="274"/>
      <c r="P344" s="338"/>
      <c r="Q344" s="345"/>
      <c r="R344" s="338"/>
      <c r="S344" s="338"/>
      <c r="T344" s="348"/>
      <c r="U344" s="338"/>
      <c r="V344" s="338"/>
      <c r="W344" s="357"/>
      <c r="X344" s="166"/>
      <c r="Y344" s="338"/>
      <c r="Z344" s="338"/>
      <c r="AA344" s="345"/>
      <c r="AB344" s="169"/>
      <c r="AC344" s="169"/>
      <c r="AD344" s="169"/>
      <c r="AE344" s="169"/>
      <c r="AF344" s="187"/>
      <c r="AG344" s="241"/>
      <c r="AH344" s="174"/>
      <c r="AI344" s="236"/>
      <c r="AJ344" s="187"/>
      <c r="AK344" s="241"/>
      <c r="AL344" s="174"/>
      <c r="AM344" s="270"/>
      <c r="AN344" s="270"/>
      <c r="AO344" s="270"/>
      <c r="AP344" s="175"/>
      <c r="AQ344" s="175"/>
      <c r="AR344" s="176"/>
      <c r="AS344" s="176"/>
      <c r="AT344" s="175"/>
      <c r="AU344" s="175"/>
      <c r="AV344" s="274"/>
      <c r="AW344" s="274"/>
      <c r="AZ344" s="192"/>
      <c r="BA344" s="184"/>
      <c r="BB344" s="184"/>
      <c r="BC344" s="184"/>
      <c r="BD344" s="184"/>
      <c r="BE344" s="184"/>
      <c r="BF344" s="184"/>
      <c r="BG344" s="184"/>
      <c r="BH344" s="184"/>
      <c r="BI344" s="184"/>
      <c r="BJ344" s="184"/>
      <c r="BK344" s="184"/>
      <c r="BL344" s="184"/>
      <c r="BM344" s="184"/>
      <c r="BN344" s="184"/>
      <c r="BO344" s="184"/>
      <c r="BP344" s="184"/>
      <c r="BQ344" s="184"/>
      <c r="BR344" s="184"/>
      <c r="BS344" s="184"/>
      <c r="BT344" s="184"/>
      <c r="BU344" s="184"/>
      <c r="BV344" s="184"/>
      <c r="BW344" s="184"/>
      <c r="BX344" s="184"/>
      <c r="BY344" s="184"/>
      <c r="BZ344" s="184"/>
      <c r="CA344" s="184"/>
      <c r="CB344" s="184"/>
      <c r="CC344" s="184"/>
      <c r="CD344" s="184"/>
      <c r="CE344" s="184"/>
      <c r="CF344" s="184"/>
      <c r="CG344" s="184"/>
      <c r="CH344" s="184"/>
      <c r="CI344" s="184"/>
      <c r="CJ344" s="184"/>
      <c r="CK344" s="184"/>
      <c r="CL344" s="184"/>
      <c r="CM344" s="193"/>
    </row>
    <row r="345" spans="1:184" s="164" customFormat="1" ht="14.4" customHeight="1" x14ac:dyDescent="0.25">
      <c r="A345" s="270"/>
      <c r="B345" s="270"/>
      <c r="C345" s="221"/>
      <c r="D345" s="221"/>
      <c r="E345" s="224"/>
      <c r="F345" s="221"/>
      <c r="G345" s="238"/>
      <c r="H345" s="236"/>
      <c r="I345" s="236"/>
      <c r="J345" s="270"/>
      <c r="K345" s="322"/>
      <c r="L345" s="322"/>
      <c r="M345" s="270"/>
      <c r="N345" s="274"/>
      <c r="O345" s="274"/>
      <c r="P345" s="339"/>
      <c r="Q345" s="346"/>
      <c r="R345" s="339"/>
      <c r="S345" s="339"/>
      <c r="T345" s="349"/>
      <c r="U345" s="339"/>
      <c r="V345" s="339"/>
      <c r="W345" s="358"/>
      <c r="X345" s="166"/>
      <c r="Y345" s="339"/>
      <c r="Z345" s="339"/>
      <c r="AA345" s="346"/>
      <c r="AB345" s="169"/>
      <c r="AC345" s="169"/>
      <c r="AD345" s="169"/>
      <c r="AE345" s="169"/>
      <c r="AF345" s="187"/>
      <c r="AG345" s="241"/>
      <c r="AH345" s="174"/>
      <c r="AI345" s="236"/>
      <c r="AJ345" s="187"/>
      <c r="AK345" s="241"/>
      <c r="AL345" s="174"/>
      <c r="AM345" s="270"/>
      <c r="AN345" s="270"/>
      <c r="AO345" s="270"/>
      <c r="AP345" s="175"/>
      <c r="AQ345" s="175"/>
      <c r="AR345" s="176"/>
      <c r="AS345" s="176"/>
      <c r="AT345" s="175"/>
      <c r="AU345" s="175"/>
      <c r="AV345" s="274"/>
      <c r="AW345" s="274"/>
      <c r="AZ345" s="192"/>
      <c r="BA345" s="184"/>
      <c r="BB345" s="184"/>
      <c r="BC345" s="184"/>
      <c r="BD345" s="184"/>
      <c r="BE345" s="184"/>
      <c r="BF345" s="184"/>
      <c r="BG345" s="184"/>
      <c r="BH345" s="184"/>
      <c r="BI345" s="184"/>
      <c r="BJ345" s="184"/>
      <c r="BK345" s="184"/>
      <c r="BL345" s="184"/>
      <c r="BM345" s="184"/>
      <c r="BN345" s="184"/>
      <c r="BO345" s="184"/>
      <c r="BP345" s="184"/>
      <c r="BQ345" s="184"/>
      <c r="BR345" s="184"/>
      <c r="BS345" s="184"/>
      <c r="BT345" s="184"/>
      <c r="BU345" s="184"/>
      <c r="BV345" s="184"/>
      <c r="BW345" s="184"/>
      <c r="BX345" s="184"/>
      <c r="BY345" s="184"/>
      <c r="BZ345" s="184"/>
      <c r="CA345" s="184"/>
      <c r="CB345" s="184"/>
      <c r="CC345" s="184"/>
      <c r="CD345" s="184"/>
      <c r="CE345" s="184"/>
      <c r="CF345" s="184"/>
      <c r="CG345" s="184"/>
      <c r="CH345" s="184"/>
      <c r="CI345" s="184"/>
      <c r="CJ345" s="184"/>
      <c r="CK345" s="184"/>
      <c r="CL345" s="184"/>
      <c r="CM345" s="193"/>
    </row>
    <row r="346" spans="1:184" s="164" customFormat="1" ht="14.4" customHeight="1" x14ac:dyDescent="0.25">
      <c r="A346" s="270">
        <v>56</v>
      </c>
      <c r="B346" s="270" t="s">
        <v>878</v>
      </c>
      <c r="C346" s="219" t="s">
        <v>804</v>
      </c>
      <c r="D346" s="219" t="s">
        <v>821</v>
      </c>
      <c r="E346" s="222" t="str">
        <f>IFERROR(VLOOKUP(C346,Tabla4[#All],2,0),"")</f>
        <v>Eventos relacionados con las conductas o comportamientos de los empleados que afectan la Integridad Pública</v>
      </c>
      <c r="F346" s="219" t="s">
        <v>806</v>
      </c>
      <c r="G346" s="238" t="s">
        <v>890</v>
      </c>
      <c r="H346" s="236" t="s">
        <v>72</v>
      </c>
      <c r="I346" s="236" t="s">
        <v>200</v>
      </c>
      <c r="J346" s="274" t="s">
        <v>562</v>
      </c>
      <c r="K346" s="274" t="s">
        <v>563</v>
      </c>
      <c r="L346" s="274" t="s">
        <v>608</v>
      </c>
      <c r="M346" s="270" t="s">
        <v>161</v>
      </c>
      <c r="N346" s="270"/>
      <c r="O346" s="270">
        <v>15</v>
      </c>
      <c r="P346" s="270" t="str">
        <f>IF(O346="","",IF(O346&lt;=2,"Muy Baja",IF(O346&lt;=24,"Baja",IF(O346&lt;=500,"Media",IF(O346&lt;=5000,"Alta","Muy Alta")))))</f>
        <v>Baja</v>
      </c>
      <c r="Q346" s="269">
        <f>IF(O346="","",IF(O346&lt;=2,20%,IF(O346&lt;=24,40%,IF(O346&lt;=500,60%,IF(O346&lt;=5000,80%,100%)))))</f>
        <v>0.4</v>
      </c>
      <c r="R346" s="270" t="s">
        <v>105</v>
      </c>
      <c r="S346" s="270" t="s">
        <v>167</v>
      </c>
      <c r="T346" s="273">
        <v>1</v>
      </c>
      <c r="U346" s="270" t="str">
        <f>IF(OR(Q346="",T346=""),"",IF(Q346=100%,IF(T346=100%,"Extremo","Alto"),IF(Q346=80%,IF(T346=100%,"Extremo",IF(T346&gt;=60%,"Alto","Moderado")),IF(Q346=60%,IF(T346=100%,"Extremo",IF(T346&gt;=80%,"Alto","Moderado")),IF(Q346=40%,IF(T346=100%,"Extremo",IF(T346&gt;=80%,"Alto",IF(T346&gt;=40%,"Moderado","Bajo"))),IF(T346=100%,"Extremo",IF(T346=80%,"Alto",IF(T346=60%,"Moderado","Bajo"))))))))</f>
        <v>Extremo</v>
      </c>
      <c r="V346" s="270">
        <v>1</v>
      </c>
      <c r="W346" s="270" t="s">
        <v>561</v>
      </c>
      <c r="X346" s="330"/>
      <c r="Y346" s="270" t="s">
        <v>51</v>
      </c>
      <c r="Z346" s="270" t="s">
        <v>57</v>
      </c>
      <c r="AA346" s="344">
        <f>IF(OR(Y346="",Z346=""),"",IF(AND(Y346="Preventivo",Z346="Automático"),50%,IF(AND(Y346="Preventivo",Z346="Manual"),40%,IF(AND(Y346="Detectivo",Z346="Automático"),40%,IF(AND(Y346="Detectivo",Z346="Manual"),30%,IF(AND(Y346="Correctivo",Z346="Automático"),35%,IF(AND(Y346="Correctivo",Z346="Manual"),25%,"")))))))</f>
        <v>0.4</v>
      </c>
      <c r="AB346" s="246" t="s">
        <v>786</v>
      </c>
      <c r="AC346" s="246" t="s">
        <v>791</v>
      </c>
      <c r="AD346" s="246" t="s">
        <v>787</v>
      </c>
      <c r="AE346" s="246" t="s">
        <v>785</v>
      </c>
      <c r="AF346" s="335">
        <f>IF(Q346="","",Q346*(IF(AND(X346="Probabilidad",OR(Y346="Preventivo",Y346="Detectivo"),ISNUMBER(AA346)),1-AA346,1)))</f>
        <v>0.4</v>
      </c>
      <c r="AG346" s="241">
        <f>IF(AF346="","",IF(AF346&lt;=20%,20%,IF(AF346&lt;=40%,40%,IF(AF346&lt;=60%,60%,IF(AF346&lt;=80%,80%,100%)))))</f>
        <v>0.4</v>
      </c>
      <c r="AH346" s="241"/>
      <c r="AI346" s="236" t="str">
        <f t="shared" ref="AI346" si="11">IF(AND(AH346&lt;=20%),"Muy Baja",IF(AND(AH346&gt;=21%,AH346&lt;=40%),"Baja",IF(AND(AH346&gt;=41%,AH346&lt;=60%),"Media",IF(AND(AH346&gt;=61%,AH346&lt;=80%),"Alta",IF(AND(AH346&gt;=81%,AH346&gt;=100%),"Muy Alta",FALSE)))))</f>
        <v>Muy Baja</v>
      </c>
      <c r="AJ346" s="335">
        <f>IF(T346="","",T346*(IF(AND(X346="Impacto",Y346="Correctivo",ISNUMBER(AA346)),1-AA346,1)))</f>
        <v>1</v>
      </c>
      <c r="AK346" s="241">
        <f>IF(AJ346="","",IF(AJ346&lt;=20%,20%,IF(AJ346&lt;=40%,40%,IF(AJ346&lt;=60%,60%,IF(AJ346&lt;=80%,80%,100%)))))</f>
        <v>1</v>
      </c>
      <c r="AL346" s="241"/>
      <c r="AM346" s="324" t="s">
        <v>167</v>
      </c>
      <c r="AN346" s="270" t="str">
        <f>IF(OR(AG346="",AK346=""),"",IF(AG346=100%,IF(AK346=100%,"Extremo","Alto"),IF(AG346=80%,IF(AK346=100%,"Extremo",IF(AK346&gt;=60%,"Alto","Moderado")),IF(AG346=60%,IF(AK346=100%,"Extremo",IF(AK346&gt;=80%,"Alto","Moderado")),IF(AG346=40%,IF(AK346=100%,"Extremo",IF(AK346&gt;=80%,"Alto",IF(AK346&gt;=40%,"Moderado","Bajo"))),IF(AK346=100%,"Extremo",IF(AK346=80%,"Alto",IF(AK346=60%,"Moderado","Bajo"))))))))</f>
        <v>Extremo</v>
      </c>
      <c r="AO346" s="270" t="s">
        <v>67</v>
      </c>
      <c r="AP346" s="274"/>
      <c r="AQ346" s="274"/>
      <c r="AR346" s="340"/>
      <c r="AS346" s="340"/>
      <c r="AT346" s="341"/>
      <c r="AU346" s="274"/>
      <c r="AV346" s="274"/>
      <c r="AW346" s="274" t="s">
        <v>159</v>
      </c>
      <c r="AZ346" s="192"/>
      <c r="BA346" s="184"/>
      <c r="BB346" s="184"/>
      <c r="BC346" s="184"/>
      <c r="BD346" s="184"/>
      <c r="BE346" s="184"/>
      <c r="BF346" s="184"/>
      <c r="BG346" s="184"/>
      <c r="BH346" s="184"/>
      <c r="BI346" s="184"/>
      <c r="BJ346" s="184"/>
      <c r="BK346" s="184"/>
      <c r="BL346" s="184"/>
      <c r="BM346" s="184"/>
      <c r="BN346" s="184"/>
      <c r="BO346" s="184"/>
      <c r="BP346" s="184"/>
      <c r="BQ346" s="184"/>
      <c r="BR346" s="184"/>
      <c r="BS346" s="184"/>
      <c r="BT346" s="184"/>
      <c r="BU346" s="184"/>
      <c r="BV346" s="184"/>
      <c r="BW346" s="184"/>
      <c r="BX346" s="184"/>
      <c r="BY346" s="184"/>
      <c r="BZ346" s="184"/>
      <c r="CA346" s="184"/>
      <c r="CB346" s="184"/>
      <c r="CC346" s="184"/>
      <c r="CD346" s="184"/>
      <c r="CE346" s="184"/>
      <c r="CF346" s="184"/>
      <c r="CG346" s="184"/>
      <c r="CH346" s="184"/>
      <c r="CI346" s="184"/>
      <c r="CJ346" s="184"/>
      <c r="CK346" s="184"/>
      <c r="CL346" s="184"/>
      <c r="CM346" s="193"/>
    </row>
    <row r="347" spans="1:184" s="164" customFormat="1" ht="14.4" customHeight="1" x14ac:dyDescent="0.25">
      <c r="A347" s="270"/>
      <c r="B347" s="270"/>
      <c r="C347" s="220"/>
      <c r="D347" s="220"/>
      <c r="E347" s="223"/>
      <c r="F347" s="220"/>
      <c r="G347" s="238"/>
      <c r="H347" s="236"/>
      <c r="I347" s="236"/>
      <c r="J347" s="274"/>
      <c r="K347" s="274"/>
      <c r="L347" s="274"/>
      <c r="M347" s="270"/>
      <c r="N347" s="270"/>
      <c r="O347" s="270"/>
      <c r="P347" s="270"/>
      <c r="Q347" s="270"/>
      <c r="R347" s="270"/>
      <c r="S347" s="270"/>
      <c r="T347" s="270"/>
      <c r="U347" s="270"/>
      <c r="V347" s="270"/>
      <c r="W347" s="270"/>
      <c r="X347" s="270"/>
      <c r="Y347" s="270"/>
      <c r="Z347" s="270"/>
      <c r="AA347" s="345"/>
      <c r="AB347" s="246"/>
      <c r="AC347" s="246"/>
      <c r="AD347" s="246"/>
      <c r="AE347" s="246"/>
      <c r="AF347" s="336"/>
      <c r="AG347" s="241"/>
      <c r="AH347" s="241"/>
      <c r="AI347" s="236"/>
      <c r="AJ347" s="335"/>
      <c r="AK347" s="241"/>
      <c r="AL347" s="241"/>
      <c r="AM347" s="324"/>
      <c r="AN347" s="270"/>
      <c r="AO347" s="270"/>
      <c r="AP347" s="274"/>
      <c r="AQ347" s="274"/>
      <c r="AR347" s="274"/>
      <c r="AS347" s="274"/>
      <c r="AT347" s="274"/>
      <c r="AU347" s="274"/>
      <c r="AV347" s="274"/>
      <c r="AW347" s="274"/>
      <c r="AZ347" s="192"/>
      <c r="BA347" s="184"/>
      <c r="BB347" s="184"/>
      <c r="BC347" s="184"/>
      <c r="BD347" s="184"/>
      <c r="BE347" s="184"/>
      <c r="BF347" s="184"/>
      <c r="BG347" s="184"/>
      <c r="BH347" s="184"/>
      <c r="BI347" s="184"/>
      <c r="BJ347" s="184"/>
      <c r="BK347" s="184"/>
      <c r="BL347" s="184"/>
      <c r="BM347" s="184"/>
      <c r="BN347" s="184"/>
      <c r="BO347" s="184"/>
      <c r="BP347" s="184"/>
      <c r="BQ347" s="184"/>
      <c r="BR347" s="184"/>
      <c r="BS347" s="184"/>
      <c r="BT347" s="184"/>
      <c r="BU347" s="184"/>
      <c r="BV347" s="184"/>
      <c r="BW347" s="184"/>
      <c r="BX347" s="184"/>
      <c r="BY347" s="184"/>
      <c r="BZ347" s="184"/>
      <c r="CA347" s="184"/>
      <c r="CB347" s="184"/>
      <c r="CC347" s="184"/>
      <c r="CD347" s="184"/>
      <c r="CE347" s="184"/>
      <c r="CF347" s="184"/>
      <c r="CG347" s="184"/>
      <c r="CH347" s="184"/>
      <c r="CI347" s="184"/>
      <c r="CJ347" s="184"/>
      <c r="CK347" s="184"/>
      <c r="CL347" s="184"/>
      <c r="CM347" s="193"/>
    </row>
    <row r="348" spans="1:184" s="164" customFormat="1" ht="14.4" customHeight="1" x14ac:dyDescent="0.25">
      <c r="A348" s="270"/>
      <c r="B348" s="270"/>
      <c r="C348" s="220"/>
      <c r="D348" s="220"/>
      <c r="E348" s="223"/>
      <c r="F348" s="220"/>
      <c r="G348" s="238"/>
      <c r="H348" s="236"/>
      <c r="I348" s="236"/>
      <c r="J348" s="274"/>
      <c r="K348" s="274"/>
      <c r="L348" s="274"/>
      <c r="M348" s="270"/>
      <c r="N348" s="270"/>
      <c r="O348" s="270"/>
      <c r="P348" s="270"/>
      <c r="Q348" s="270"/>
      <c r="R348" s="270"/>
      <c r="S348" s="270"/>
      <c r="T348" s="270"/>
      <c r="U348" s="270"/>
      <c r="V348" s="270"/>
      <c r="W348" s="270"/>
      <c r="X348" s="270"/>
      <c r="Y348" s="270"/>
      <c r="Z348" s="270"/>
      <c r="AA348" s="345"/>
      <c r="AB348" s="246"/>
      <c r="AC348" s="246"/>
      <c r="AD348" s="246"/>
      <c r="AE348" s="246"/>
      <c r="AF348" s="336"/>
      <c r="AG348" s="241"/>
      <c r="AH348" s="241"/>
      <c r="AI348" s="236"/>
      <c r="AJ348" s="335"/>
      <c r="AK348" s="241"/>
      <c r="AL348" s="241"/>
      <c r="AM348" s="324"/>
      <c r="AN348" s="270"/>
      <c r="AO348" s="270"/>
      <c r="AP348" s="274"/>
      <c r="AQ348" s="274"/>
      <c r="AR348" s="274"/>
      <c r="AS348" s="274"/>
      <c r="AT348" s="274"/>
      <c r="AU348" s="274"/>
      <c r="AV348" s="274"/>
      <c r="AW348" s="274"/>
      <c r="AZ348" s="192"/>
      <c r="BA348" s="184"/>
      <c r="BB348" s="184"/>
      <c r="BC348" s="184"/>
      <c r="BD348" s="184"/>
      <c r="BE348" s="184"/>
      <c r="BF348" s="184"/>
      <c r="BG348" s="184"/>
      <c r="BH348" s="184"/>
      <c r="BI348" s="184"/>
      <c r="BJ348" s="184"/>
      <c r="BK348" s="184"/>
      <c r="BL348" s="184"/>
      <c r="BM348" s="184"/>
      <c r="BN348" s="184"/>
      <c r="BO348" s="184"/>
      <c r="BP348" s="184"/>
      <c r="BQ348" s="184"/>
      <c r="BR348" s="184"/>
      <c r="BS348" s="184"/>
      <c r="BT348" s="184"/>
      <c r="BU348" s="184"/>
      <c r="BV348" s="184"/>
      <c r="BW348" s="184"/>
      <c r="BX348" s="184"/>
      <c r="BY348" s="184"/>
      <c r="BZ348" s="184"/>
      <c r="CA348" s="184"/>
      <c r="CB348" s="184"/>
      <c r="CC348" s="184"/>
      <c r="CD348" s="184"/>
      <c r="CE348" s="184"/>
      <c r="CF348" s="184"/>
      <c r="CG348" s="184"/>
      <c r="CH348" s="184"/>
      <c r="CI348" s="184"/>
      <c r="CJ348" s="184"/>
      <c r="CK348" s="184"/>
      <c r="CL348" s="184"/>
      <c r="CM348" s="193"/>
    </row>
    <row r="349" spans="1:184" s="164" customFormat="1" ht="14.4" customHeight="1" x14ac:dyDescent="0.25">
      <c r="A349" s="270"/>
      <c r="B349" s="270"/>
      <c r="C349" s="220"/>
      <c r="D349" s="220"/>
      <c r="E349" s="223"/>
      <c r="F349" s="220"/>
      <c r="G349" s="238"/>
      <c r="H349" s="236"/>
      <c r="I349" s="236"/>
      <c r="J349" s="274"/>
      <c r="K349" s="274"/>
      <c r="L349" s="274"/>
      <c r="M349" s="270"/>
      <c r="N349" s="270"/>
      <c r="O349" s="270"/>
      <c r="P349" s="270"/>
      <c r="Q349" s="270"/>
      <c r="R349" s="270"/>
      <c r="S349" s="270"/>
      <c r="T349" s="270"/>
      <c r="U349" s="270"/>
      <c r="V349" s="270"/>
      <c r="W349" s="270"/>
      <c r="X349" s="270"/>
      <c r="Y349" s="270"/>
      <c r="Z349" s="270"/>
      <c r="AA349" s="345"/>
      <c r="AB349" s="246"/>
      <c r="AC349" s="246"/>
      <c r="AD349" s="246"/>
      <c r="AE349" s="246"/>
      <c r="AF349" s="336"/>
      <c r="AG349" s="241"/>
      <c r="AH349" s="241"/>
      <c r="AI349" s="236"/>
      <c r="AJ349" s="335"/>
      <c r="AK349" s="241"/>
      <c r="AL349" s="241"/>
      <c r="AM349" s="324"/>
      <c r="AN349" s="270"/>
      <c r="AO349" s="270"/>
      <c r="AP349" s="274"/>
      <c r="AQ349" s="274"/>
      <c r="AR349" s="274"/>
      <c r="AS349" s="274"/>
      <c r="AT349" s="274"/>
      <c r="AU349" s="274"/>
      <c r="AV349" s="274"/>
      <c r="AW349" s="274"/>
      <c r="AZ349" s="192"/>
      <c r="BA349" s="184"/>
      <c r="BB349" s="184"/>
      <c r="BC349" s="184"/>
      <c r="BD349" s="184"/>
      <c r="BE349" s="184"/>
      <c r="BF349" s="184"/>
      <c r="BG349" s="184"/>
      <c r="BH349" s="184"/>
      <c r="BI349" s="184"/>
      <c r="BJ349" s="184"/>
      <c r="BK349" s="184"/>
      <c r="BL349" s="184"/>
      <c r="BM349" s="184"/>
      <c r="BN349" s="184"/>
      <c r="BO349" s="184"/>
      <c r="BP349" s="184"/>
      <c r="BQ349" s="184"/>
      <c r="BR349" s="184"/>
      <c r="BS349" s="184"/>
      <c r="BT349" s="184"/>
      <c r="BU349" s="184"/>
      <c r="BV349" s="184"/>
      <c r="BW349" s="184"/>
      <c r="BX349" s="184"/>
      <c r="BY349" s="184"/>
      <c r="BZ349" s="184"/>
      <c r="CA349" s="184"/>
      <c r="CB349" s="184"/>
      <c r="CC349" s="184"/>
      <c r="CD349" s="184"/>
      <c r="CE349" s="184"/>
      <c r="CF349" s="184"/>
      <c r="CG349" s="184"/>
      <c r="CH349" s="184"/>
      <c r="CI349" s="184"/>
      <c r="CJ349" s="184"/>
      <c r="CK349" s="184"/>
      <c r="CL349" s="184"/>
      <c r="CM349" s="193"/>
    </row>
    <row r="350" spans="1:184" s="164" customFormat="1" ht="14.4" customHeight="1" x14ac:dyDescent="0.25">
      <c r="A350" s="270"/>
      <c r="B350" s="270"/>
      <c r="C350" s="220"/>
      <c r="D350" s="220"/>
      <c r="E350" s="223"/>
      <c r="F350" s="220"/>
      <c r="G350" s="238"/>
      <c r="H350" s="236"/>
      <c r="I350" s="236"/>
      <c r="J350" s="274"/>
      <c r="K350" s="274"/>
      <c r="L350" s="274"/>
      <c r="M350" s="270"/>
      <c r="N350" s="270"/>
      <c r="O350" s="270"/>
      <c r="P350" s="270"/>
      <c r="Q350" s="270"/>
      <c r="R350" s="270"/>
      <c r="S350" s="270"/>
      <c r="T350" s="270"/>
      <c r="U350" s="270"/>
      <c r="V350" s="270"/>
      <c r="W350" s="270"/>
      <c r="X350" s="270"/>
      <c r="Y350" s="270"/>
      <c r="Z350" s="270"/>
      <c r="AA350" s="345"/>
      <c r="AB350" s="246"/>
      <c r="AC350" s="246"/>
      <c r="AD350" s="246"/>
      <c r="AE350" s="246"/>
      <c r="AF350" s="336"/>
      <c r="AG350" s="241"/>
      <c r="AH350" s="241"/>
      <c r="AI350" s="236"/>
      <c r="AJ350" s="335"/>
      <c r="AK350" s="241"/>
      <c r="AL350" s="241"/>
      <c r="AM350" s="324"/>
      <c r="AN350" s="270"/>
      <c r="AO350" s="270"/>
      <c r="AP350" s="274"/>
      <c r="AQ350" s="274"/>
      <c r="AR350" s="274"/>
      <c r="AS350" s="274"/>
      <c r="AT350" s="274"/>
      <c r="AU350" s="274"/>
      <c r="AV350" s="274"/>
      <c r="AW350" s="274"/>
      <c r="AZ350" s="192"/>
      <c r="BA350" s="184"/>
      <c r="BB350" s="184"/>
      <c r="BC350" s="184"/>
      <c r="BD350" s="184"/>
      <c r="BE350" s="184"/>
      <c r="BF350" s="184"/>
      <c r="BG350" s="184"/>
      <c r="BH350" s="184"/>
      <c r="BI350" s="184"/>
      <c r="BJ350" s="184"/>
      <c r="BK350" s="184"/>
      <c r="BL350" s="184"/>
      <c r="BM350" s="184"/>
      <c r="BN350" s="184"/>
      <c r="BO350" s="184"/>
      <c r="BP350" s="184"/>
      <c r="BQ350" s="184"/>
      <c r="BR350" s="184"/>
      <c r="BS350" s="184"/>
      <c r="BT350" s="184"/>
      <c r="BU350" s="184"/>
      <c r="BV350" s="184"/>
      <c r="BW350" s="184"/>
      <c r="BX350" s="184"/>
      <c r="BY350" s="184"/>
      <c r="BZ350" s="184"/>
      <c r="CA350" s="184"/>
      <c r="CB350" s="184"/>
      <c r="CC350" s="184"/>
      <c r="CD350" s="184"/>
      <c r="CE350" s="184"/>
      <c r="CF350" s="184"/>
      <c r="CG350" s="184"/>
      <c r="CH350" s="184"/>
      <c r="CI350" s="184"/>
      <c r="CJ350" s="184"/>
      <c r="CK350" s="184"/>
      <c r="CL350" s="184"/>
      <c r="CM350" s="193"/>
    </row>
    <row r="351" spans="1:184" s="164" customFormat="1" ht="14.4" customHeight="1" x14ac:dyDescent="0.25">
      <c r="A351" s="270"/>
      <c r="B351" s="270"/>
      <c r="C351" s="221"/>
      <c r="D351" s="221"/>
      <c r="E351" s="224"/>
      <c r="F351" s="221"/>
      <c r="G351" s="238"/>
      <c r="H351" s="236"/>
      <c r="I351" s="236"/>
      <c r="J351" s="274"/>
      <c r="K351" s="274"/>
      <c r="L351" s="274"/>
      <c r="M351" s="270"/>
      <c r="N351" s="270"/>
      <c r="O351" s="270"/>
      <c r="P351" s="270"/>
      <c r="Q351" s="270"/>
      <c r="R351" s="270"/>
      <c r="S351" s="270"/>
      <c r="T351" s="270"/>
      <c r="U351" s="270"/>
      <c r="V351" s="270"/>
      <c r="W351" s="270"/>
      <c r="X351" s="270"/>
      <c r="Y351" s="270"/>
      <c r="Z351" s="270"/>
      <c r="AA351" s="346"/>
      <c r="AB351" s="246"/>
      <c r="AC351" s="246"/>
      <c r="AD351" s="246"/>
      <c r="AE351" s="246"/>
      <c r="AF351" s="336"/>
      <c r="AG351" s="241"/>
      <c r="AH351" s="241"/>
      <c r="AI351" s="236"/>
      <c r="AJ351" s="335"/>
      <c r="AK351" s="241"/>
      <c r="AL351" s="241"/>
      <c r="AM351" s="324"/>
      <c r="AN351" s="270"/>
      <c r="AO351" s="270"/>
      <c r="AP351" s="274"/>
      <c r="AQ351" s="274"/>
      <c r="AR351" s="274"/>
      <c r="AS351" s="274"/>
      <c r="AT351" s="274"/>
      <c r="AU351" s="274"/>
      <c r="AV351" s="274"/>
      <c r="AW351" s="274"/>
      <c r="AZ351" s="192"/>
      <c r="BA351" s="184"/>
      <c r="BB351" s="184"/>
      <c r="BC351" s="184"/>
      <c r="BD351" s="184"/>
      <c r="BE351" s="184"/>
      <c r="BF351" s="184"/>
      <c r="BG351" s="184"/>
      <c r="BH351" s="184"/>
      <c r="BI351" s="184"/>
      <c r="BJ351" s="184"/>
      <c r="BK351" s="184"/>
      <c r="BL351" s="184"/>
      <c r="BM351" s="184"/>
      <c r="BN351" s="184"/>
      <c r="BO351" s="184"/>
      <c r="BP351" s="184"/>
      <c r="BQ351" s="184"/>
      <c r="BR351" s="184"/>
      <c r="BS351" s="184"/>
      <c r="BT351" s="184"/>
      <c r="BU351" s="184"/>
      <c r="BV351" s="184"/>
      <c r="BW351" s="184"/>
      <c r="BX351" s="184"/>
      <c r="BY351" s="184"/>
      <c r="BZ351" s="184"/>
      <c r="CA351" s="184"/>
      <c r="CB351" s="184"/>
      <c r="CC351" s="184"/>
      <c r="CD351" s="184"/>
      <c r="CE351" s="184"/>
      <c r="CF351" s="184"/>
      <c r="CG351" s="184"/>
      <c r="CH351" s="184"/>
      <c r="CI351" s="184"/>
      <c r="CJ351" s="184"/>
      <c r="CK351" s="184"/>
      <c r="CL351" s="184"/>
      <c r="CM351" s="193"/>
    </row>
    <row r="352" spans="1:184" s="92" customFormat="1" ht="13.5" customHeight="1" x14ac:dyDescent="0.3">
      <c r="A352" s="236">
        <v>57</v>
      </c>
      <c r="B352" s="236" t="s">
        <v>400</v>
      </c>
      <c r="C352" s="219" t="s">
        <v>841</v>
      </c>
      <c r="D352" s="219" t="s">
        <v>814</v>
      </c>
      <c r="E352" s="222" t="str">
        <f>IFERROR(VLOOKUP(C352,Tabla4[#All],2,0),"")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352" s="219" t="s">
        <v>29</v>
      </c>
      <c r="G352" s="238" t="s">
        <v>32</v>
      </c>
      <c r="H352" s="236" t="s">
        <v>70</v>
      </c>
      <c r="I352" s="236" t="s">
        <v>401</v>
      </c>
      <c r="J352" s="236" t="s">
        <v>402</v>
      </c>
      <c r="K352" s="237" t="s">
        <v>403</v>
      </c>
      <c r="L352" s="237" t="s">
        <v>404</v>
      </c>
      <c r="M352" s="236" t="s">
        <v>32</v>
      </c>
      <c r="N352" s="237" t="s">
        <v>163</v>
      </c>
      <c r="O352" s="237">
        <v>5887</v>
      </c>
      <c r="P352" s="236" t="str">
        <f>IF(AND(O352&lt;=2),"Muy Baja",IF(AND(O352&gt;=3,O352&lt;=23),"Baja",IF(AND(O352&gt;=24,O352&lt;=499),"Media",IF(AND(O352&gt;=500,O352&lt;=4999),"Alta",IF(AND(O352&gt;=5000),"Muy Alta",FALSE)))))</f>
        <v>Muy Alta</v>
      </c>
      <c r="Q352" s="236" t="str">
        <f>IF(AND(O352&lt;=2),"20%",IF(AND(O352&gt;=3,O352&lt;=23),"40%",IF(AND(O352&gt;=24,O352&lt;=499),"60%",IF(AND(O352&gt;=500,O352&lt;=4999),"80%",IF(AND(O352&gt;=5000),"100%",FALSE)))))</f>
        <v>100%</v>
      </c>
      <c r="R352" s="236" t="s">
        <v>48</v>
      </c>
      <c r="S352" s="236" t="str">
        <f>IF(AND(R352=$GB$4),"Leve",IF(AND(R352=$GB$5),"Menor",IF(AND(R352=$GB$6),"Moderado",IF(AND(R352=$GB$7),"mayor",IF(AND(R352=$GB$8),"Catastrófico",IF(AND(R352=$GB$10),"Leve",IF(AND(R352=$GB$11),"Menor",IF(AND(R352=$GB$12),"Moderado",IF(AND(R352=$GB$13),"Mayor",IF(AND(R352=$GB$14),"Catastrófico",FALSE))))))))))</f>
        <v>Moderado</v>
      </c>
      <c r="T352" s="234" t="str">
        <f>IF(AND(S352="Leve"),"20%",IF(AND(S352="Menor"),"40%",IF(AND(S352="Moderado"),"60%",IF(AND(S352="Mayor"),"80%",IF(AND(S352="Catastrófico"),"100%","")))))</f>
        <v>60%</v>
      </c>
      <c r="U352" s="236" t="s">
        <v>169</v>
      </c>
      <c r="V352" s="38">
        <v>1</v>
      </c>
      <c r="W352" s="38" t="s">
        <v>405</v>
      </c>
      <c r="X352" s="157" t="s">
        <v>55</v>
      </c>
      <c r="Y352" s="86" t="s">
        <v>53</v>
      </c>
      <c r="Z352" s="86" t="s">
        <v>57</v>
      </c>
      <c r="AA352" s="86" t="str">
        <f t="shared" si="7"/>
        <v>25%</v>
      </c>
      <c r="AB352" s="133" t="s">
        <v>790</v>
      </c>
      <c r="AC352" s="133" t="s">
        <v>791</v>
      </c>
      <c r="AD352" s="133" t="s">
        <v>796</v>
      </c>
      <c r="AE352" s="133" t="s">
        <v>785</v>
      </c>
      <c r="AF352" s="39" t="str">
        <f>IFERROR(IF(X352="Probabilidad",(Q352-(+Q352*AA352)),IF(X352="Impacto",Q352,"")),"")</f>
        <v>100%</v>
      </c>
      <c r="AG352" s="242">
        <f>LOOKUP(2,1/(AF352:AF357&lt;&gt;""),AF352:AF357)</f>
        <v>0.7</v>
      </c>
      <c r="AH352" s="242">
        <f>AG352*1</f>
        <v>0.7</v>
      </c>
      <c r="AI352" s="236" t="str">
        <f>IF(AND(AH352&lt;=20%),"Muy Baja",IF(AND(AH352&gt;=21%,AH352&lt;=40%),"Baja",IF(AND(AH352&gt;=41%,AH352&lt;=60%),"Media",IF(AND(AH352&gt;=61%,AH352&lt;=80%),"Alta",IF(AND(AH352&gt;=81%,AH352&gt;=100%),"Muy Alta",FALSE)))))</f>
        <v>Alta</v>
      </c>
      <c r="AJ352" s="85">
        <f>IFERROR(IF(X352="Impacto",(T352-(+T352*AA352)),IF(X352="Probabilidad",T352,"")),"")</f>
        <v>0.44999999999999996</v>
      </c>
      <c r="AK352" s="242">
        <f>LOOKUP(2,1/(AJ352:AJ357&lt;&gt;""),AJ352:AJ357)</f>
        <v>0.44999999999999996</v>
      </c>
      <c r="AL352" s="242">
        <f>AK352*1</f>
        <v>0.44999999999999996</v>
      </c>
      <c r="AM352" s="236" t="str">
        <f>CHOOSE((AL352&gt;=0%)+(AL352&gt;=21%)+(AL352&gt;=41%)+(AL352&gt;=61%)+(AL352&gt;=81%),"Leve","Menor","Moderado","Mayor","Catastrófico")</f>
        <v>Moderado</v>
      </c>
      <c r="AN352" s="236" t="s">
        <v>169</v>
      </c>
      <c r="AO352" s="236" t="s">
        <v>67</v>
      </c>
      <c r="AP352" s="86"/>
      <c r="AQ352" s="86"/>
      <c r="AR352" s="45"/>
      <c r="AS352" s="45"/>
      <c r="AT352" s="86"/>
      <c r="AU352" s="86"/>
      <c r="AV352" s="236" t="s">
        <v>406</v>
      </c>
      <c r="AW352" s="236" t="s">
        <v>159</v>
      </c>
      <c r="AX352" s="203"/>
      <c r="AY352" s="203"/>
      <c r="BA352" s="279"/>
      <c r="BB352" s="198"/>
      <c r="BC352" s="198"/>
      <c r="BD352" s="196"/>
      <c r="BE352" s="196"/>
      <c r="BF352" s="196"/>
      <c r="BG352" s="196"/>
      <c r="BH352" s="196"/>
      <c r="BI352" s="196"/>
      <c r="BJ352" s="196"/>
      <c r="BK352" s="196"/>
      <c r="BL352" s="196"/>
      <c r="BM352" s="196"/>
      <c r="BN352" s="196"/>
      <c r="BO352" s="196"/>
      <c r="BP352" s="196"/>
      <c r="BQ352" s="196"/>
      <c r="BR352" s="196"/>
      <c r="BS352" s="196"/>
      <c r="BT352" s="196"/>
      <c r="BU352" s="196"/>
      <c r="BV352" s="196"/>
      <c r="BW352" s="196"/>
      <c r="BX352" s="196"/>
      <c r="BY352" s="196"/>
      <c r="BZ352" s="196"/>
      <c r="CA352" s="196"/>
      <c r="CB352" s="196"/>
      <c r="CC352" s="196"/>
      <c r="CD352" s="196"/>
      <c r="CE352" s="196"/>
      <c r="CF352" s="196"/>
      <c r="CG352" s="196"/>
      <c r="CH352" s="196"/>
      <c r="CI352" s="196"/>
      <c r="CJ352" s="196"/>
      <c r="CK352" s="196"/>
      <c r="CL352" s="196"/>
      <c r="FX352" s="27"/>
      <c r="GB352" s="36"/>
    </row>
    <row r="353" spans="1:184" s="92" customFormat="1" ht="13.5" customHeight="1" x14ac:dyDescent="0.3">
      <c r="A353" s="236"/>
      <c r="B353" s="236"/>
      <c r="C353" s="220"/>
      <c r="D353" s="220"/>
      <c r="E353" s="223"/>
      <c r="F353" s="220"/>
      <c r="G353" s="238"/>
      <c r="H353" s="236"/>
      <c r="I353" s="236"/>
      <c r="J353" s="236"/>
      <c r="K353" s="237"/>
      <c r="L353" s="237"/>
      <c r="M353" s="236"/>
      <c r="N353" s="237"/>
      <c r="O353" s="237"/>
      <c r="P353" s="236"/>
      <c r="Q353" s="236"/>
      <c r="R353" s="236"/>
      <c r="S353" s="236"/>
      <c r="T353" s="234"/>
      <c r="U353" s="236"/>
      <c r="V353" s="38">
        <v>2</v>
      </c>
      <c r="W353" s="38" t="s">
        <v>407</v>
      </c>
      <c r="X353" s="157" t="s">
        <v>54</v>
      </c>
      <c r="Y353" s="86" t="s">
        <v>52</v>
      </c>
      <c r="Z353" s="86" t="s">
        <v>57</v>
      </c>
      <c r="AA353" s="86" t="str">
        <f t="shared" si="7"/>
        <v>30%</v>
      </c>
      <c r="AB353" s="133" t="s">
        <v>790</v>
      </c>
      <c r="AC353" s="133" t="s">
        <v>791</v>
      </c>
      <c r="AD353" s="133" t="s">
        <v>796</v>
      </c>
      <c r="AE353" s="133" t="s">
        <v>785</v>
      </c>
      <c r="AF353" s="39">
        <f>IFERROR(IF(AND(X352="Probabilidad",X353="Probabilidad"),(AF352-(+AF352*AA353)),IF(X353="Probabilidad",(Q352-(+Q352*AA353)),IF(X353="Impacto",AF352,""))),"")</f>
        <v>0.7</v>
      </c>
      <c r="AG353" s="242"/>
      <c r="AH353" s="242"/>
      <c r="AI353" s="236"/>
      <c r="AJ353" s="85">
        <f>IFERROR(IF(AND(X352="Impacto",AA353="Impacto"),(AJ352-(+AJ352*AA353)),IF(X353="Impacto",(T352-(+T352*AA353)),IF(X353="Probabilidad",AJ352,""))),"")</f>
        <v>0.44999999999999996</v>
      </c>
      <c r="AK353" s="242"/>
      <c r="AL353" s="242"/>
      <c r="AM353" s="236"/>
      <c r="AN353" s="236"/>
      <c r="AO353" s="236"/>
      <c r="AP353" s="86"/>
      <c r="AQ353" s="86"/>
      <c r="AR353" s="45"/>
      <c r="AS353" s="86"/>
      <c r="AT353" s="86"/>
      <c r="AU353" s="86"/>
      <c r="AV353" s="236"/>
      <c r="AW353" s="236"/>
      <c r="AX353" s="204"/>
      <c r="AY353" s="204"/>
      <c r="BA353" s="279"/>
      <c r="BB353" s="198"/>
      <c r="BC353" s="198"/>
      <c r="BD353" s="196"/>
      <c r="BE353" s="196"/>
      <c r="BF353" s="196"/>
      <c r="BG353" s="196"/>
      <c r="BH353" s="196"/>
      <c r="BI353" s="196"/>
      <c r="BJ353" s="196"/>
      <c r="BK353" s="196"/>
      <c r="BL353" s="196"/>
      <c r="BM353" s="196"/>
      <c r="BN353" s="196"/>
      <c r="BO353" s="196"/>
      <c r="BP353" s="196"/>
      <c r="BQ353" s="196"/>
      <c r="BR353" s="196"/>
      <c r="BS353" s="196"/>
      <c r="BT353" s="196"/>
      <c r="BU353" s="196"/>
      <c r="BV353" s="196"/>
      <c r="BW353" s="196"/>
      <c r="BX353" s="196"/>
      <c r="BY353" s="196"/>
      <c r="BZ353" s="196"/>
      <c r="CA353" s="196"/>
      <c r="CB353" s="196"/>
      <c r="CC353" s="196"/>
      <c r="CD353" s="196"/>
      <c r="CE353" s="196"/>
      <c r="CF353" s="196"/>
      <c r="CG353" s="196"/>
      <c r="CH353" s="196"/>
      <c r="CI353" s="196"/>
      <c r="CJ353" s="196"/>
      <c r="CK353" s="196"/>
      <c r="CL353" s="196"/>
      <c r="FX353" s="27"/>
    </row>
    <row r="354" spans="1:184" s="92" customFormat="1" ht="13.5" customHeight="1" x14ac:dyDescent="0.3">
      <c r="A354" s="236"/>
      <c r="B354" s="236"/>
      <c r="C354" s="220"/>
      <c r="D354" s="220"/>
      <c r="E354" s="223"/>
      <c r="F354" s="220"/>
      <c r="G354" s="238"/>
      <c r="H354" s="236"/>
      <c r="I354" s="236"/>
      <c r="J354" s="236"/>
      <c r="K354" s="237"/>
      <c r="L354" s="237"/>
      <c r="M354" s="236"/>
      <c r="N354" s="237"/>
      <c r="O354" s="237"/>
      <c r="P354" s="236"/>
      <c r="Q354" s="236"/>
      <c r="R354" s="236"/>
      <c r="S354" s="236"/>
      <c r="T354" s="234"/>
      <c r="U354" s="236"/>
      <c r="V354" s="38"/>
      <c r="W354" s="38"/>
      <c r="X354" s="157"/>
      <c r="Y354" s="86"/>
      <c r="Z354" s="86"/>
      <c r="AA354" s="86" t="str">
        <f t="shared" si="7"/>
        <v/>
      </c>
      <c r="AB354" s="133"/>
      <c r="AC354" s="133"/>
      <c r="AD354" s="133"/>
      <c r="AE354" s="133"/>
      <c r="AF354" s="39" t="str">
        <f>IFERROR(IF(AND(X353="Probabilidad",X354="Probabilidad"),(AF353-(+AF353*AA354)),IF(X354="Probabilidad",(Q353-(+Q353*AA354)),IF(X354="Impacto",AF353,""))),"")</f>
        <v/>
      </c>
      <c r="AG354" s="242"/>
      <c r="AH354" s="242"/>
      <c r="AI354" s="236"/>
      <c r="AJ354" s="85" t="str">
        <f>IFERROR(IF(AND(X353="Impacto",AA354="Impacto"),(AJ353-(+AJ353*AA354)),IF(X354="Impacto",(T353-(+T353*AA354)),IF(X354="Probabilidad",AJ353,""))),"")</f>
        <v/>
      </c>
      <c r="AK354" s="242"/>
      <c r="AL354" s="242"/>
      <c r="AM354" s="236"/>
      <c r="AN354" s="236"/>
      <c r="AO354" s="236"/>
      <c r="AP354" s="86"/>
      <c r="AQ354" s="86"/>
      <c r="AR354" s="50"/>
      <c r="AS354" s="86"/>
      <c r="AT354" s="86"/>
      <c r="AU354" s="86"/>
      <c r="AV354" s="236"/>
      <c r="AW354" s="236"/>
      <c r="AX354" s="204"/>
      <c r="AY354" s="204"/>
      <c r="BA354" s="279"/>
      <c r="BB354" s="198"/>
      <c r="BC354" s="198"/>
      <c r="BD354" s="196"/>
      <c r="BE354" s="196"/>
      <c r="BF354" s="196"/>
      <c r="BG354" s="196"/>
      <c r="BH354" s="196"/>
      <c r="BI354" s="196"/>
      <c r="BJ354" s="196"/>
      <c r="BK354" s="196"/>
      <c r="BL354" s="196"/>
      <c r="BM354" s="196"/>
      <c r="BN354" s="196"/>
      <c r="BO354" s="196"/>
      <c r="BP354" s="196"/>
      <c r="BQ354" s="196"/>
      <c r="BR354" s="196"/>
      <c r="BS354" s="196"/>
      <c r="BT354" s="196"/>
      <c r="BU354" s="196"/>
      <c r="BV354" s="196"/>
      <c r="BW354" s="196"/>
      <c r="BX354" s="196"/>
      <c r="BY354" s="196"/>
      <c r="BZ354" s="196"/>
      <c r="CA354" s="196"/>
      <c r="CB354" s="196"/>
      <c r="CC354" s="196"/>
      <c r="CD354" s="196"/>
      <c r="CE354" s="196"/>
      <c r="CF354" s="196"/>
      <c r="CG354" s="196"/>
      <c r="CH354" s="196"/>
      <c r="CI354" s="196"/>
      <c r="CJ354" s="196"/>
      <c r="CK354" s="196"/>
      <c r="CL354" s="196"/>
      <c r="FX354" s="27"/>
    </row>
    <row r="355" spans="1:184" s="92" customFormat="1" ht="13.5" customHeight="1" x14ac:dyDescent="0.3">
      <c r="A355" s="236"/>
      <c r="B355" s="236"/>
      <c r="C355" s="220"/>
      <c r="D355" s="220"/>
      <c r="E355" s="223"/>
      <c r="F355" s="220"/>
      <c r="G355" s="238"/>
      <c r="H355" s="236"/>
      <c r="I355" s="236"/>
      <c r="J355" s="236"/>
      <c r="K355" s="237"/>
      <c r="L355" s="237"/>
      <c r="M355" s="236"/>
      <c r="N355" s="237"/>
      <c r="O355" s="237"/>
      <c r="P355" s="236"/>
      <c r="Q355" s="236"/>
      <c r="R355" s="236"/>
      <c r="S355" s="236"/>
      <c r="T355" s="234"/>
      <c r="U355" s="236"/>
      <c r="V355" s="38"/>
      <c r="W355" s="38"/>
      <c r="X355" s="157"/>
      <c r="Y355" s="86"/>
      <c r="Z355" s="86"/>
      <c r="AA355" s="86" t="str">
        <f t="shared" si="7"/>
        <v/>
      </c>
      <c r="AB355" s="133"/>
      <c r="AC355" s="133"/>
      <c r="AD355" s="133"/>
      <c r="AE355" s="133"/>
      <c r="AF355" s="39" t="str">
        <f>IFERROR(IF(AND(X354="Probabilidad",X355="Probabilidad"),(AF354-(+AF354*AA355)),IF(X355="Probabilidad",(Q354-(+Q354*AA355)),IF(X355="Impacto",AF354,""))),"")</f>
        <v/>
      </c>
      <c r="AG355" s="242"/>
      <c r="AH355" s="242"/>
      <c r="AI355" s="236"/>
      <c r="AJ355" s="85" t="str">
        <f>IFERROR(IF(AND(X354="Impacto",AA355="Impacto"),(AJ354-(+AJ354*AA355)),IF(X355="Impacto",(T354-(+T354*AA355)),IF(X355="Probabilidad",AJ354,""))),"")</f>
        <v/>
      </c>
      <c r="AK355" s="242"/>
      <c r="AL355" s="242"/>
      <c r="AM355" s="236"/>
      <c r="AN355" s="236"/>
      <c r="AO355" s="236"/>
      <c r="AP355" s="86"/>
      <c r="AQ355" s="86"/>
      <c r="AR355" s="45"/>
      <c r="AS355" s="86"/>
      <c r="AT355" s="86"/>
      <c r="AU355" s="86"/>
      <c r="AV355" s="236"/>
      <c r="AW355" s="236"/>
      <c r="AX355" s="204"/>
      <c r="AY355" s="204"/>
      <c r="BA355" s="279"/>
      <c r="BB355" s="198"/>
      <c r="BC355" s="198"/>
      <c r="BD355" s="196"/>
      <c r="BE355" s="196"/>
      <c r="BF355" s="196"/>
      <c r="BG355" s="196"/>
      <c r="BH355" s="196"/>
      <c r="BI355" s="196"/>
      <c r="BJ355" s="196"/>
      <c r="BK355" s="196"/>
      <c r="BL355" s="196"/>
      <c r="BM355" s="196"/>
      <c r="BN355" s="196"/>
      <c r="BO355" s="196"/>
      <c r="BP355" s="196"/>
      <c r="BQ355" s="196"/>
      <c r="BR355" s="196"/>
      <c r="BS355" s="196"/>
      <c r="BT355" s="196"/>
      <c r="BU355" s="196"/>
      <c r="BV355" s="196"/>
      <c r="BW355" s="196"/>
      <c r="BX355" s="196"/>
      <c r="BY355" s="196"/>
      <c r="BZ355" s="196"/>
      <c r="CA355" s="196"/>
      <c r="CB355" s="196"/>
      <c r="CC355" s="196"/>
      <c r="CD355" s="196"/>
      <c r="CE355" s="196"/>
      <c r="CF355" s="196"/>
      <c r="CG355" s="196"/>
      <c r="CH355" s="196"/>
      <c r="CI355" s="196"/>
      <c r="CJ355" s="196"/>
      <c r="CK355" s="196"/>
      <c r="CL355" s="196"/>
      <c r="FX355" s="27"/>
    </row>
    <row r="356" spans="1:184" s="92" customFormat="1" ht="13.5" customHeight="1" x14ac:dyDescent="0.3">
      <c r="A356" s="236"/>
      <c r="B356" s="236"/>
      <c r="C356" s="220"/>
      <c r="D356" s="220"/>
      <c r="E356" s="223"/>
      <c r="F356" s="220"/>
      <c r="G356" s="238"/>
      <c r="H356" s="236"/>
      <c r="I356" s="236"/>
      <c r="J356" s="236"/>
      <c r="K356" s="237"/>
      <c r="L356" s="237"/>
      <c r="M356" s="236"/>
      <c r="N356" s="237"/>
      <c r="O356" s="237"/>
      <c r="P356" s="236"/>
      <c r="Q356" s="236"/>
      <c r="R356" s="236"/>
      <c r="S356" s="236"/>
      <c r="T356" s="234"/>
      <c r="U356" s="236"/>
      <c r="V356" s="38"/>
      <c r="W356" s="38"/>
      <c r="X356" s="157"/>
      <c r="Y356" s="86"/>
      <c r="Z356" s="86"/>
      <c r="AA356" s="86" t="str">
        <f t="shared" si="7"/>
        <v/>
      </c>
      <c r="AB356" s="133"/>
      <c r="AC356" s="133"/>
      <c r="AD356" s="133"/>
      <c r="AE356" s="133"/>
      <c r="AF356" s="39" t="str">
        <f>IFERROR(IF(AND(X355="Probabilidad",X356="Probabilidad"),(AF355-(+AF355*AA356)),IF(X356="Probabilidad",(Q355-(+Q355*AA356)),IF(X356="Impacto",AF355,""))),"")</f>
        <v/>
      </c>
      <c r="AG356" s="242"/>
      <c r="AH356" s="242"/>
      <c r="AI356" s="236"/>
      <c r="AJ356" s="85" t="str">
        <f>IFERROR(IF(AND(X355="Impacto",AA356="Impacto"),(AJ355-(+AJ355*AA356)),IF(X356="Impacto",(T355-(+T355*AA356)),IF(X356="Probabilidad",AJ355,""))),"")</f>
        <v/>
      </c>
      <c r="AK356" s="242"/>
      <c r="AL356" s="242"/>
      <c r="AM356" s="236"/>
      <c r="AN356" s="236"/>
      <c r="AO356" s="236"/>
      <c r="AP356" s="86"/>
      <c r="AQ356" s="86"/>
      <c r="AR356" s="45"/>
      <c r="AS356" s="86"/>
      <c r="AT356" s="86"/>
      <c r="AU356" s="86"/>
      <c r="AV356" s="236"/>
      <c r="AW356" s="236"/>
      <c r="AX356" s="204"/>
      <c r="AY356" s="204"/>
      <c r="BA356" s="279"/>
      <c r="BB356" s="198"/>
      <c r="BC356" s="198"/>
      <c r="BD356" s="196"/>
      <c r="BE356" s="196"/>
      <c r="BF356" s="196"/>
      <c r="BG356" s="196"/>
      <c r="BH356" s="196"/>
      <c r="BI356" s="196"/>
      <c r="BJ356" s="196"/>
      <c r="BK356" s="196"/>
      <c r="BL356" s="196"/>
      <c r="BM356" s="196"/>
      <c r="BN356" s="196"/>
      <c r="BO356" s="196"/>
      <c r="BP356" s="196"/>
      <c r="BQ356" s="196"/>
      <c r="BR356" s="196"/>
      <c r="BS356" s="196"/>
      <c r="BT356" s="196"/>
      <c r="BU356" s="196"/>
      <c r="BV356" s="196"/>
      <c r="BW356" s="196"/>
      <c r="BX356" s="196"/>
      <c r="BY356" s="196"/>
      <c r="BZ356" s="196"/>
      <c r="CA356" s="196"/>
      <c r="CB356" s="196"/>
      <c r="CC356" s="196"/>
      <c r="CD356" s="196"/>
      <c r="CE356" s="196"/>
      <c r="CF356" s="196"/>
      <c r="CG356" s="196"/>
      <c r="CH356" s="196"/>
      <c r="CI356" s="196"/>
      <c r="CJ356" s="196"/>
      <c r="CK356" s="196"/>
      <c r="CL356" s="196"/>
      <c r="FX356" s="27"/>
    </row>
    <row r="357" spans="1:184" s="92" customFormat="1" ht="13.5" customHeight="1" x14ac:dyDescent="0.3">
      <c r="A357" s="236"/>
      <c r="B357" s="236"/>
      <c r="C357" s="221"/>
      <c r="D357" s="221"/>
      <c r="E357" s="224"/>
      <c r="F357" s="221"/>
      <c r="G357" s="238"/>
      <c r="H357" s="236"/>
      <c r="I357" s="236"/>
      <c r="J357" s="236"/>
      <c r="K357" s="237"/>
      <c r="L357" s="237"/>
      <c r="M357" s="236"/>
      <c r="N357" s="237"/>
      <c r="O357" s="237"/>
      <c r="P357" s="236"/>
      <c r="Q357" s="236"/>
      <c r="R357" s="236"/>
      <c r="S357" s="236"/>
      <c r="T357" s="234"/>
      <c r="U357" s="236"/>
      <c r="V357" s="38"/>
      <c r="W357" s="38"/>
      <c r="X357" s="157"/>
      <c r="Y357" s="86"/>
      <c r="Z357" s="86"/>
      <c r="AA357" s="86" t="str">
        <f t="shared" si="7"/>
        <v/>
      </c>
      <c r="AB357" s="133"/>
      <c r="AC357" s="133"/>
      <c r="AD357" s="133"/>
      <c r="AE357" s="133"/>
      <c r="AF357" s="39" t="str">
        <f>IFERROR(IF(AND(X356="Probabilidad",X357="Probabilidad"),(AF356-(+AF356*AA357)),IF(X357="Probabilidad",(Q356-(+Q356*AA357)),IF(X357="Impacto",AF356,""))),"")</f>
        <v/>
      </c>
      <c r="AG357" s="242"/>
      <c r="AH357" s="242"/>
      <c r="AI357" s="236"/>
      <c r="AJ357" s="85" t="str">
        <f>IFERROR(IF(AND(X356="Impacto",AA357="Impacto"),(AJ356-(+AJ356*AA357)),IF(X357="Impacto",(T356-(+T356*AA357)),IF(X357="Probabilidad",AJ356,""))),"")</f>
        <v/>
      </c>
      <c r="AK357" s="242"/>
      <c r="AL357" s="242"/>
      <c r="AM357" s="236"/>
      <c r="AN357" s="236"/>
      <c r="AO357" s="236"/>
      <c r="AP357" s="86"/>
      <c r="AQ357" s="86"/>
      <c r="AR357" s="45"/>
      <c r="AS357" s="86"/>
      <c r="AT357" s="86"/>
      <c r="AU357" s="86"/>
      <c r="AV357" s="236"/>
      <c r="AW357" s="236"/>
      <c r="AX357" s="205"/>
      <c r="AY357" s="205"/>
      <c r="BA357" s="279"/>
      <c r="BB357" s="198"/>
      <c r="BC357" s="198"/>
      <c r="BD357" s="196"/>
      <c r="BE357" s="196"/>
      <c r="BF357" s="196"/>
      <c r="BG357" s="196"/>
      <c r="BH357" s="196"/>
      <c r="BI357" s="196"/>
      <c r="BJ357" s="196"/>
      <c r="BK357" s="196"/>
      <c r="BL357" s="196"/>
      <c r="BM357" s="196"/>
      <c r="BN357" s="196"/>
      <c r="BO357" s="196"/>
      <c r="BP357" s="196"/>
      <c r="BQ357" s="196"/>
      <c r="BR357" s="196"/>
      <c r="BS357" s="196"/>
      <c r="BT357" s="196"/>
      <c r="BU357" s="196"/>
      <c r="BV357" s="196"/>
      <c r="BW357" s="196"/>
      <c r="BX357" s="196"/>
      <c r="BY357" s="196"/>
      <c r="BZ357" s="196"/>
      <c r="CA357" s="196"/>
      <c r="CB357" s="196"/>
      <c r="CC357" s="196"/>
      <c r="CD357" s="196"/>
      <c r="CE357" s="196"/>
      <c r="CF357" s="196"/>
      <c r="CG357" s="196"/>
      <c r="CH357" s="196"/>
      <c r="CI357" s="196"/>
      <c r="CJ357" s="196"/>
      <c r="CK357" s="196"/>
      <c r="CL357" s="196"/>
      <c r="FX357" s="27"/>
      <c r="GB357" s="37"/>
    </row>
    <row r="358" spans="1:184" s="92" customFormat="1" ht="13.5" customHeight="1" x14ac:dyDescent="0.3">
      <c r="A358" s="236">
        <v>58</v>
      </c>
      <c r="B358" s="236" t="s">
        <v>400</v>
      </c>
      <c r="C358" s="219" t="s">
        <v>841</v>
      </c>
      <c r="D358" s="219" t="s">
        <v>814</v>
      </c>
      <c r="E358" s="222" t="str">
        <f>IFERROR(VLOOKUP(C358,Tabla4[#All],2,0),"")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358" s="219" t="s">
        <v>29</v>
      </c>
      <c r="G358" s="238" t="s">
        <v>32</v>
      </c>
      <c r="H358" s="236" t="s">
        <v>70</v>
      </c>
      <c r="I358" s="236" t="s">
        <v>408</v>
      </c>
      <c r="J358" s="236" t="s">
        <v>409</v>
      </c>
      <c r="K358" s="237" t="s">
        <v>768</v>
      </c>
      <c r="L358" s="237" t="s">
        <v>410</v>
      </c>
      <c r="M358" s="236" t="s">
        <v>32</v>
      </c>
      <c r="N358" s="237" t="s">
        <v>163</v>
      </c>
      <c r="O358" s="237">
        <v>1070</v>
      </c>
      <c r="P358" s="236" t="str">
        <f>IF(AND(O358&lt;=2),"Muy Baja",IF(AND(O358&gt;=3,O358&lt;=23),"Baja",IF(AND(O358&gt;=24,O358&lt;=499),"Media",IF(AND(O358&gt;=500,O358&lt;=4999),"Alta",IF(AND(O358&gt;=5000),"Muy Alta",FALSE)))))</f>
        <v>Alta</v>
      </c>
      <c r="Q358" s="236" t="str">
        <f>IF(AND(O358&lt;=2),"20%",IF(AND(O358&gt;=3,O358&lt;=23),"40%",IF(AND(O358&gt;=24,O358&lt;=499),"60%",IF(AND(O358&gt;=500,O358&lt;=4999),"80%",IF(AND(O358&gt;=5000),"100%",FALSE)))))</f>
        <v>80%</v>
      </c>
      <c r="R358" s="236" t="s">
        <v>48</v>
      </c>
      <c r="S358" s="236" t="str">
        <f>IF(AND(R358=$GB$4),"Leve",IF(AND(R358=$GB$5),"Menor",IF(AND(R358=$GB$6),"Moderado",IF(AND(R358=$GB$7),"mayor",IF(AND(R358=$GB$8),"Catastrófico",IF(AND(R358=$GB$10),"Leve",IF(AND(R358=$GB$11),"Menor",IF(AND(R358=$GB$12),"Moderado",IF(AND(R358=$GB$13),"Mayor",IF(AND(R358=$GB$14),"Catastrófico",FALSE))))))))))</f>
        <v>Moderado</v>
      </c>
      <c r="T358" s="234" t="str">
        <f>IF(AND(S358="Leve"),"20%",IF(AND(S358="Menor"),"40%",IF(AND(S358="Moderado"),"60%",IF(AND(S358="Mayor"),"80%",IF(AND(S358="Catastrófico"),"100%","")))))</f>
        <v>60%</v>
      </c>
      <c r="U358" s="236" t="s">
        <v>169</v>
      </c>
      <c r="V358" s="38">
        <v>1</v>
      </c>
      <c r="W358" s="38" t="s">
        <v>729</v>
      </c>
      <c r="X358" s="157" t="s">
        <v>55</v>
      </c>
      <c r="Y358" s="86" t="s">
        <v>53</v>
      </c>
      <c r="Z358" s="86" t="s">
        <v>57</v>
      </c>
      <c r="AA358" s="86" t="str">
        <f t="shared" si="7"/>
        <v>25%</v>
      </c>
      <c r="AB358" s="133" t="s">
        <v>786</v>
      </c>
      <c r="AC358" s="133" t="s">
        <v>792</v>
      </c>
      <c r="AD358" s="133" t="s">
        <v>787</v>
      </c>
      <c r="AE358" s="133" t="s">
        <v>785</v>
      </c>
      <c r="AF358" s="39" t="str">
        <f>IFERROR(IF(X358="Probabilidad",(Q358-(+Q358*AA358)),IF(X358="Impacto",Q358,"")),"")</f>
        <v>80%</v>
      </c>
      <c r="AG358" s="242" t="str">
        <f>LOOKUP(2,1/(AF358:AF363&lt;&gt;""),AF358:AF363)</f>
        <v>80%</v>
      </c>
      <c r="AH358" s="242">
        <f>AG358*1</f>
        <v>0.8</v>
      </c>
      <c r="AI358" s="236" t="str">
        <f>IF(AND(AH358&lt;=20%),"Muy Baja",IF(AND(AH358&gt;=21%,AH358&lt;=40%),"Baja",IF(AND(AH358&gt;=41%,AH358&lt;=60%),"Media",IF(AND(AH358&gt;=61%,AH358&lt;=80%),"Alta",IF(AND(AH358&gt;=81%,AH358&gt;=100%),"Muy Alta",FALSE)))))</f>
        <v>Alta</v>
      </c>
      <c r="AJ358" s="85">
        <f>IFERROR(IF(X358="Impacto",(T358-(+T358*AA358)),IF(X358="Probabilidad",T358,"")),"")</f>
        <v>0.44999999999999996</v>
      </c>
      <c r="AK358" s="242">
        <f>LOOKUP(2,1/(AJ358:AJ363&lt;&gt;""),AJ358:AJ363)</f>
        <v>0.44999999999999996</v>
      </c>
      <c r="AL358" s="242">
        <f>AK358*1</f>
        <v>0.44999999999999996</v>
      </c>
      <c r="AM358" s="236" t="str">
        <f>CHOOSE((AL358&gt;=0%)+(AL358&gt;=21%)+(AL358&gt;=41%)+(AL358&gt;=61%)+(AL358&gt;=81%),"Leve","Menor","Moderado","Mayor","Catastrófico")</f>
        <v>Moderado</v>
      </c>
      <c r="AN358" s="236" t="s">
        <v>169</v>
      </c>
      <c r="AO358" s="236" t="s">
        <v>67</v>
      </c>
      <c r="AP358" s="86"/>
      <c r="AQ358" s="86"/>
      <c r="AR358" s="45"/>
      <c r="AS358" s="86"/>
      <c r="AT358" s="86"/>
      <c r="AU358" s="86"/>
      <c r="AV358" s="236" t="s">
        <v>411</v>
      </c>
      <c r="AW358" s="236" t="s">
        <v>159</v>
      </c>
      <c r="AX358" s="203"/>
      <c r="AY358" s="203"/>
      <c r="BA358" s="279"/>
      <c r="BB358" s="198"/>
      <c r="BC358" s="198"/>
      <c r="BD358" s="196"/>
      <c r="BE358" s="196"/>
      <c r="BF358" s="196"/>
      <c r="BG358" s="196"/>
      <c r="BH358" s="196"/>
      <c r="BI358" s="196"/>
      <c r="BJ358" s="196"/>
      <c r="BK358" s="196"/>
      <c r="BL358" s="196"/>
      <c r="BM358" s="196"/>
      <c r="BN358" s="196"/>
      <c r="BO358" s="196"/>
      <c r="BP358" s="196"/>
      <c r="BQ358" s="196"/>
      <c r="BR358" s="196"/>
      <c r="BS358" s="196"/>
      <c r="BT358" s="196"/>
      <c r="BU358" s="196"/>
      <c r="BV358" s="196"/>
      <c r="BW358" s="196"/>
      <c r="BX358" s="196"/>
      <c r="BY358" s="196"/>
      <c r="BZ358" s="196"/>
      <c r="CA358" s="196"/>
      <c r="CB358" s="196"/>
      <c r="CC358" s="196"/>
      <c r="CD358" s="196"/>
      <c r="CE358" s="196"/>
      <c r="CF358" s="196"/>
      <c r="CG358" s="196"/>
      <c r="CH358" s="196"/>
      <c r="CI358" s="196"/>
      <c r="CJ358" s="196"/>
      <c r="CK358" s="196"/>
      <c r="CL358" s="196"/>
      <c r="FX358" s="27"/>
      <c r="GB358" s="36"/>
    </row>
    <row r="359" spans="1:184" s="92" customFormat="1" ht="13.5" customHeight="1" x14ac:dyDescent="0.3">
      <c r="A359" s="236"/>
      <c r="B359" s="236"/>
      <c r="C359" s="220"/>
      <c r="D359" s="220"/>
      <c r="E359" s="223"/>
      <c r="F359" s="220"/>
      <c r="G359" s="238"/>
      <c r="H359" s="236"/>
      <c r="I359" s="236"/>
      <c r="J359" s="236"/>
      <c r="K359" s="237"/>
      <c r="L359" s="237"/>
      <c r="M359" s="236"/>
      <c r="N359" s="237"/>
      <c r="O359" s="237"/>
      <c r="P359" s="236"/>
      <c r="Q359" s="236"/>
      <c r="R359" s="236"/>
      <c r="S359" s="236"/>
      <c r="T359" s="234"/>
      <c r="U359" s="236"/>
      <c r="V359" s="38"/>
      <c r="W359" s="38"/>
      <c r="X359" s="157"/>
      <c r="Y359" s="86"/>
      <c r="Z359" s="86"/>
      <c r="AA359" s="86" t="str">
        <f t="shared" si="7"/>
        <v/>
      </c>
      <c r="AB359" s="133"/>
      <c r="AC359" s="133"/>
      <c r="AD359" s="133"/>
      <c r="AE359" s="133"/>
      <c r="AF359" s="39" t="str">
        <f>IFERROR(IF(AND(X358="Probabilidad",X359="Probabilidad"),(AF358-(+AF358*AA359)),IF(X359="Probabilidad",(Q358-(+Q358*AA359)),IF(X359="Impacto",AF358,""))),"")</f>
        <v/>
      </c>
      <c r="AG359" s="242"/>
      <c r="AH359" s="242"/>
      <c r="AI359" s="236"/>
      <c r="AJ359" s="85" t="str">
        <f>IFERROR(IF(AND(X358="Impacto",AA359="Impacto"),(AJ358-(+AJ358*AA359)),IF(X359="Impacto",(T358-(+T358*AA359)),IF(X359="Probabilidad",AJ358,""))),"")</f>
        <v/>
      </c>
      <c r="AK359" s="242"/>
      <c r="AL359" s="242"/>
      <c r="AM359" s="236"/>
      <c r="AN359" s="236"/>
      <c r="AO359" s="236"/>
      <c r="AP359" s="86"/>
      <c r="AQ359" s="86"/>
      <c r="AR359" s="45"/>
      <c r="AS359" s="86"/>
      <c r="AT359" s="86"/>
      <c r="AU359" s="86"/>
      <c r="AV359" s="236"/>
      <c r="AW359" s="236"/>
      <c r="AX359" s="204"/>
      <c r="AY359" s="204"/>
      <c r="BA359" s="279"/>
      <c r="BB359" s="198"/>
      <c r="BC359" s="198"/>
      <c r="BD359" s="196"/>
      <c r="BE359" s="196"/>
      <c r="BF359" s="196"/>
      <c r="BG359" s="196"/>
      <c r="BH359" s="196"/>
      <c r="BI359" s="196"/>
      <c r="BJ359" s="196"/>
      <c r="BK359" s="196"/>
      <c r="BL359" s="196"/>
      <c r="BM359" s="196"/>
      <c r="BN359" s="196"/>
      <c r="BO359" s="196"/>
      <c r="BP359" s="196"/>
      <c r="BQ359" s="196"/>
      <c r="BR359" s="196"/>
      <c r="BS359" s="196"/>
      <c r="BT359" s="196"/>
      <c r="BU359" s="196"/>
      <c r="BV359" s="196"/>
      <c r="BW359" s="196"/>
      <c r="BX359" s="196"/>
      <c r="BY359" s="196"/>
      <c r="BZ359" s="196"/>
      <c r="CA359" s="196"/>
      <c r="CB359" s="196"/>
      <c r="CC359" s="196"/>
      <c r="CD359" s="196"/>
      <c r="CE359" s="196"/>
      <c r="CF359" s="196"/>
      <c r="CG359" s="196"/>
      <c r="CH359" s="196"/>
      <c r="CI359" s="196"/>
      <c r="CJ359" s="196"/>
      <c r="CK359" s="196"/>
      <c r="CL359" s="196"/>
      <c r="FX359" s="27"/>
    </row>
    <row r="360" spans="1:184" s="92" customFormat="1" ht="13.5" customHeight="1" x14ac:dyDescent="0.3">
      <c r="A360" s="236"/>
      <c r="B360" s="236"/>
      <c r="C360" s="220"/>
      <c r="D360" s="220"/>
      <c r="E360" s="223"/>
      <c r="F360" s="220"/>
      <c r="G360" s="238"/>
      <c r="H360" s="236"/>
      <c r="I360" s="236"/>
      <c r="J360" s="236"/>
      <c r="K360" s="237"/>
      <c r="L360" s="237"/>
      <c r="M360" s="236"/>
      <c r="N360" s="237"/>
      <c r="O360" s="237"/>
      <c r="P360" s="236"/>
      <c r="Q360" s="236"/>
      <c r="R360" s="236"/>
      <c r="S360" s="236"/>
      <c r="T360" s="234"/>
      <c r="U360" s="236"/>
      <c r="V360" s="38"/>
      <c r="W360" s="38"/>
      <c r="X360" s="157"/>
      <c r="Y360" s="86"/>
      <c r="Z360" s="86"/>
      <c r="AA360" s="86" t="str">
        <f t="shared" si="7"/>
        <v/>
      </c>
      <c r="AB360" s="133"/>
      <c r="AC360" s="133"/>
      <c r="AD360" s="133"/>
      <c r="AE360" s="133"/>
      <c r="AF360" s="39" t="str">
        <f>IFERROR(IF(AND(X359="Probabilidad",X360="Probabilidad"),(AF359-(+AF359*AA360)),IF(X360="Probabilidad",(Q359-(+Q359*AA360)),IF(X360="Impacto",AF359,""))),"")</f>
        <v/>
      </c>
      <c r="AG360" s="242"/>
      <c r="AH360" s="242"/>
      <c r="AI360" s="236"/>
      <c r="AJ360" s="85" t="str">
        <f>IFERROR(IF(AND(X359="Impacto",AA360="Impacto"),(AJ359-(+AJ359*AA360)),IF(X360="Impacto",(T359-(+T359*AA360)),IF(X360="Probabilidad",AJ359,""))),"")</f>
        <v/>
      </c>
      <c r="AK360" s="242"/>
      <c r="AL360" s="242"/>
      <c r="AM360" s="236"/>
      <c r="AN360" s="236"/>
      <c r="AO360" s="236"/>
      <c r="AP360" s="86"/>
      <c r="AQ360" s="86"/>
      <c r="AR360" s="45"/>
      <c r="AS360" s="86"/>
      <c r="AT360" s="86"/>
      <c r="AU360" s="86"/>
      <c r="AV360" s="236"/>
      <c r="AW360" s="236"/>
      <c r="AX360" s="204"/>
      <c r="AY360" s="204"/>
      <c r="BA360" s="279"/>
      <c r="BB360" s="198"/>
      <c r="BC360" s="198"/>
      <c r="BD360" s="196"/>
      <c r="BE360" s="196"/>
      <c r="BF360" s="196"/>
      <c r="BG360" s="196"/>
      <c r="BH360" s="196"/>
      <c r="BI360" s="196"/>
      <c r="BJ360" s="196"/>
      <c r="BK360" s="196"/>
      <c r="BL360" s="196"/>
      <c r="BM360" s="196"/>
      <c r="BN360" s="196"/>
      <c r="BO360" s="196"/>
      <c r="BP360" s="196"/>
      <c r="BQ360" s="196"/>
      <c r="BR360" s="196"/>
      <c r="BS360" s="196"/>
      <c r="BT360" s="196"/>
      <c r="BU360" s="196"/>
      <c r="BV360" s="196"/>
      <c r="BW360" s="196"/>
      <c r="BX360" s="196"/>
      <c r="BY360" s="196"/>
      <c r="BZ360" s="196"/>
      <c r="CA360" s="196"/>
      <c r="CB360" s="196"/>
      <c r="CC360" s="196"/>
      <c r="CD360" s="196"/>
      <c r="CE360" s="196"/>
      <c r="CF360" s="196"/>
      <c r="CG360" s="196"/>
      <c r="CH360" s="196"/>
      <c r="CI360" s="196"/>
      <c r="CJ360" s="196"/>
      <c r="CK360" s="196"/>
      <c r="CL360" s="196"/>
      <c r="FX360" s="27"/>
    </row>
    <row r="361" spans="1:184" s="92" customFormat="1" ht="13.5" customHeight="1" x14ac:dyDescent="0.3">
      <c r="A361" s="236"/>
      <c r="B361" s="236"/>
      <c r="C361" s="220"/>
      <c r="D361" s="220"/>
      <c r="E361" s="223"/>
      <c r="F361" s="220"/>
      <c r="G361" s="238"/>
      <c r="H361" s="236"/>
      <c r="I361" s="236"/>
      <c r="J361" s="236"/>
      <c r="K361" s="237"/>
      <c r="L361" s="237"/>
      <c r="M361" s="236"/>
      <c r="N361" s="237"/>
      <c r="O361" s="237"/>
      <c r="P361" s="236"/>
      <c r="Q361" s="236"/>
      <c r="R361" s="236"/>
      <c r="S361" s="236"/>
      <c r="T361" s="234"/>
      <c r="U361" s="236"/>
      <c r="V361" s="38"/>
      <c r="W361" s="38"/>
      <c r="X361" s="157"/>
      <c r="Y361" s="86"/>
      <c r="Z361" s="86"/>
      <c r="AA361" s="86" t="str">
        <f t="shared" si="7"/>
        <v/>
      </c>
      <c r="AB361" s="133"/>
      <c r="AC361" s="133"/>
      <c r="AD361" s="133"/>
      <c r="AE361" s="133"/>
      <c r="AF361" s="39" t="str">
        <f>IFERROR(IF(AND(X360="Probabilidad",X361="Probabilidad"),(AF360-(+AF360*AA361)),IF(X361="Probabilidad",(Q360-(+Q360*AA361)),IF(X361="Impacto",AF360,""))),"")</f>
        <v/>
      </c>
      <c r="AG361" s="242"/>
      <c r="AH361" s="242"/>
      <c r="AI361" s="236"/>
      <c r="AJ361" s="85" t="str">
        <f>IFERROR(IF(AND(X360="Impacto",AA361="Impacto"),(AJ360-(+AJ360*AA361)),IF(X361="Impacto",(T360-(+T360*AA361)),IF(X361="Probabilidad",AJ360,""))),"")</f>
        <v/>
      </c>
      <c r="AK361" s="242"/>
      <c r="AL361" s="242"/>
      <c r="AM361" s="236"/>
      <c r="AN361" s="236"/>
      <c r="AO361" s="236"/>
      <c r="AP361" s="86"/>
      <c r="AQ361" s="86"/>
      <c r="AR361" s="45"/>
      <c r="AS361" s="86"/>
      <c r="AT361" s="86"/>
      <c r="AU361" s="86"/>
      <c r="AV361" s="236"/>
      <c r="AW361" s="236"/>
      <c r="AX361" s="204"/>
      <c r="AY361" s="204"/>
      <c r="BA361" s="279"/>
      <c r="BB361" s="198"/>
      <c r="BC361" s="198"/>
      <c r="BD361" s="196"/>
      <c r="BE361" s="196"/>
      <c r="BF361" s="196"/>
      <c r="BG361" s="196"/>
      <c r="BH361" s="196"/>
      <c r="BI361" s="196"/>
      <c r="BJ361" s="196"/>
      <c r="BK361" s="196"/>
      <c r="BL361" s="196"/>
      <c r="BM361" s="196"/>
      <c r="BN361" s="196"/>
      <c r="BO361" s="196"/>
      <c r="BP361" s="196"/>
      <c r="BQ361" s="196"/>
      <c r="BR361" s="196"/>
      <c r="BS361" s="196"/>
      <c r="BT361" s="196"/>
      <c r="BU361" s="196"/>
      <c r="BV361" s="196"/>
      <c r="BW361" s="196"/>
      <c r="BX361" s="196"/>
      <c r="BY361" s="196"/>
      <c r="BZ361" s="196"/>
      <c r="CA361" s="196"/>
      <c r="CB361" s="196"/>
      <c r="CC361" s="196"/>
      <c r="CD361" s="196"/>
      <c r="CE361" s="196"/>
      <c r="CF361" s="196"/>
      <c r="CG361" s="196"/>
      <c r="CH361" s="196"/>
      <c r="CI361" s="196"/>
      <c r="CJ361" s="196"/>
      <c r="CK361" s="196"/>
      <c r="CL361" s="196"/>
      <c r="FX361" s="27"/>
    </row>
    <row r="362" spans="1:184" s="92" customFormat="1" ht="13.5" customHeight="1" x14ac:dyDescent="0.3">
      <c r="A362" s="236"/>
      <c r="B362" s="236"/>
      <c r="C362" s="220"/>
      <c r="D362" s="220"/>
      <c r="E362" s="223"/>
      <c r="F362" s="220"/>
      <c r="G362" s="238"/>
      <c r="H362" s="236"/>
      <c r="I362" s="236"/>
      <c r="J362" s="236"/>
      <c r="K362" s="237"/>
      <c r="L362" s="237"/>
      <c r="M362" s="236"/>
      <c r="N362" s="237"/>
      <c r="O362" s="237"/>
      <c r="P362" s="236"/>
      <c r="Q362" s="236"/>
      <c r="R362" s="236"/>
      <c r="S362" s="236"/>
      <c r="T362" s="234"/>
      <c r="U362" s="236"/>
      <c r="V362" s="38"/>
      <c r="W362" s="38"/>
      <c r="X362" s="157"/>
      <c r="Y362" s="86"/>
      <c r="Z362" s="86"/>
      <c r="AA362" s="86" t="str">
        <f t="shared" si="7"/>
        <v/>
      </c>
      <c r="AB362" s="133"/>
      <c r="AC362" s="133"/>
      <c r="AD362" s="133"/>
      <c r="AE362" s="133"/>
      <c r="AF362" s="39" t="str">
        <f>IFERROR(IF(AND(X361="Probabilidad",X362="Probabilidad"),(AF361-(+AF361*AA362)),IF(X362="Probabilidad",(Q361-(+Q361*AA362)),IF(X362="Impacto",AF361,""))),"")</f>
        <v/>
      </c>
      <c r="AG362" s="242"/>
      <c r="AH362" s="242"/>
      <c r="AI362" s="236"/>
      <c r="AJ362" s="85" t="str">
        <f>IFERROR(IF(AND(X361="Impacto",AA362="Impacto"),(AJ361-(+AJ361*AA362)),IF(X362="Impacto",(T361-(+T361*AA362)),IF(X362="Probabilidad",AJ361,""))),"")</f>
        <v/>
      </c>
      <c r="AK362" s="242"/>
      <c r="AL362" s="242"/>
      <c r="AM362" s="236"/>
      <c r="AN362" s="236"/>
      <c r="AO362" s="236"/>
      <c r="AP362" s="86"/>
      <c r="AQ362" s="86"/>
      <c r="AR362" s="45"/>
      <c r="AS362" s="86"/>
      <c r="AT362" s="86"/>
      <c r="AU362" s="86"/>
      <c r="AV362" s="236"/>
      <c r="AW362" s="236"/>
      <c r="AX362" s="204"/>
      <c r="AY362" s="204"/>
      <c r="BA362" s="279"/>
      <c r="BB362" s="198"/>
      <c r="BC362" s="198"/>
      <c r="BD362" s="196"/>
      <c r="BE362" s="196"/>
      <c r="BF362" s="196"/>
      <c r="BG362" s="196"/>
      <c r="BH362" s="196"/>
      <c r="BI362" s="196"/>
      <c r="BJ362" s="196"/>
      <c r="BK362" s="196"/>
      <c r="BL362" s="196"/>
      <c r="BM362" s="196"/>
      <c r="BN362" s="196"/>
      <c r="BO362" s="196"/>
      <c r="BP362" s="196"/>
      <c r="BQ362" s="196"/>
      <c r="BR362" s="196"/>
      <c r="BS362" s="196"/>
      <c r="BT362" s="196"/>
      <c r="BU362" s="196"/>
      <c r="BV362" s="196"/>
      <c r="BW362" s="196"/>
      <c r="BX362" s="196"/>
      <c r="BY362" s="196"/>
      <c r="BZ362" s="196"/>
      <c r="CA362" s="196"/>
      <c r="CB362" s="196"/>
      <c r="CC362" s="196"/>
      <c r="CD362" s="196"/>
      <c r="CE362" s="196"/>
      <c r="CF362" s="196"/>
      <c r="CG362" s="196"/>
      <c r="CH362" s="196"/>
      <c r="CI362" s="196"/>
      <c r="CJ362" s="196"/>
      <c r="CK362" s="196"/>
      <c r="CL362" s="196"/>
      <c r="FX362" s="27"/>
    </row>
    <row r="363" spans="1:184" s="92" customFormat="1" ht="13.5" customHeight="1" x14ac:dyDescent="0.3">
      <c r="A363" s="236"/>
      <c r="B363" s="236"/>
      <c r="C363" s="221"/>
      <c r="D363" s="221"/>
      <c r="E363" s="224"/>
      <c r="F363" s="221"/>
      <c r="G363" s="238"/>
      <c r="H363" s="236"/>
      <c r="I363" s="236"/>
      <c r="J363" s="236"/>
      <c r="K363" s="237"/>
      <c r="L363" s="237"/>
      <c r="M363" s="236"/>
      <c r="N363" s="237"/>
      <c r="O363" s="237"/>
      <c r="P363" s="236"/>
      <c r="Q363" s="236"/>
      <c r="R363" s="236"/>
      <c r="S363" s="236"/>
      <c r="T363" s="234"/>
      <c r="U363" s="236"/>
      <c r="V363" s="38"/>
      <c r="W363" s="38"/>
      <c r="X363" s="157"/>
      <c r="Y363" s="86"/>
      <c r="Z363" s="86"/>
      <c r="AA363" s="86" t="str">
        <f t="shared" si="7"/>
        <v/>
      </c>
      <c r="AB363" s="133"/>
      <c r="AC363" s="133"/>
      <c r="AD363" s="133"/>
      <c r="AE363" s="133"/>
      <c r="AF363" s="39" t="str">
        <f>IFERROR(IF(AND(X362="Probabilidad",X363="Probabilidad"),(AF362-(+AF362*AA363)),IF(X363="Probabilidad",(Q362-(+Q362*AA363)),IF(X363="Impacto",AF362,""))),"")</f>
        <v/>
      </c>
      <c r="AG363" s="242"/>
      <c r="AH363" s="242"/>
      <c r="AI363" s="236"/>
      <c r="AJ363" s="85" t="str">
        <f>IFERROR(IF(AND(X362="Impacto",AA363="Impacto"),(AJ362-(+AJ362*AA363)),IF(X363="Impacto",(T362-(+T362*AA363)),IF(X363="Probabilidad",AJ362,""))),"")</f>
        <v/>
      </c>
      <c r="AK363" s="242"/>
      <c r="AL363" s="242"/>
      <c r="AM363" s="236"/>
      <c r="AN363" s="236"/>
      <c r="AO363" s="236"/>
      <c r="AP363" s="86"/>
      <c r="AQ363" s="86"/>
      <c r="AR363" s="45"/>
      <c r="AS363" s="86"/>
      <c r="AT363" s="86"/>
      <c r="AU363" s="86"/>
      <c r="AV363" s="236"/>
      <c r="AW363" s="236"/>
      <c r="AX363" s="205"/>
      <c r="AY363" s="205"/>
      <c r="BA363" s="279"/>
      <c r="BB363" s="198"/>
      <c r="BC363" s="198"/>
      <c r="BD363" s="196"/>
      <c r="BE363" s="196"/>
      <c r="BF363" s="196"/>
      <c r="BG363" s="196"/>
      <c r="BH363" s="196"/>
      <c r="BI363" s="196"/>
      <c r="BJ363" s="196"/>
      <c r="BK363" s="196"/>
      <c r="BL363" s="196"/>
      <c r="BM363" s="196"/>
      <c r="BN363" s="196"/>
      <c r="BO363" s="196"/>
      <c r="BP363" s="196"/>
      <c r="BQ363" s="196"/>
      <c r="BR363" s="196"/>
      <c r="BS363" s="196"/>
      <c r="BT363" s="196"/>
      <c r="BU363" s="196"/>
      <c r="BV363" s="196"/>
      <c r="BW363" s="196"/>
      <c r="BX363" s="196"/>
      <c r="BY363" s="196"/>
      <c r="BZ363" s="196"/>
      <c r="CA363" s="196"/>
      <c r="CB363" s="196"/>
      <c r="CC363" s="196"/>
      <c r="CD363" s="196"/>
      <c r="CE363" s="196"/>
      <c r="CF363" s="196"/>
      <c r="CG363" s="196"/>
      <c r="CH363" s="196"/>
      <c r="CI363" s="196"/>
      <c r="CJ363" s="196"/>
      <c r="CK363" s="196"/>
      <c r="CL363" s="196"/>
      <c r="FX363" s="27"/>
      <c r="GB363" s="37"/>
    </row>
    <row r="364" spans="1:184" s="92" customFormat="1" ht="36" customHeight="1" x14ac:dyDescent="0.3">
      <c r="A364" s="236">
        <v>59</v>
      </c>
      <c r="B364" s="236" t="s">
        <v>400</v>
      </c>
      <c r="C364" s="219" t="s">
        <v>841</v>
      </c>
      <c r="D364" s="219" t="s">
        <v>814</v>
      </c>
      <c r="E364" s="222" t="str">
        <f>IFERROR(VLOOKUP(C364,Tabla4[#All],2,0),"")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364" s="219" t="s">
        <v>29</v>
      </c>
      <c r="G364" s="238" t="s">
        <v>32</v>
      </c>
      <c r="H364" s="236" t="s">
        <v>70</v>
      </c>
      <c r="I364" s="236" t="s">
        <v>412</v>
      </c>
      <c r="J364" s="236" t="s">
        <v>413</v>
      </c>
      <c r="K364" s="237" t="s">
        <v>414</v>
      </c>
      <c r="L364" s="237" t="s">
        <v>610</v>
      </c>
      <c r="M364" s="236" t="s">
        <v>32</v>
      </c>
      <c r="N364" s="237" t="s">
        <v>415</v>
      </c>
      <c r="O364" s="237">
        <v>633</v>
      </c>
      <c r="P364" s="236" t="str">
        <f>IF(AND(O364&lt;=2),"Muy Baja",IF(AND(O364&gt;=3,O364&lt;=23),"Baja",IF(AND(O364&gt;=24,O364&lt;=499),"Media",IF(AND(O364&gt;=500,O364&lt;=4999),"Alta",IF(AND(O364&gt;=5000),"Muy Alta",FALSE)))))</f>
        <v>Alta</v>
      </c>
      <c r="Q364" s="236" t="str">
        <f>IF(AND(O364&lt;=2),"20%",IF(AND(O364&gt;=3,O364&lt;=23),"40%",IF(AND(O364&gt;=24,O364&lt;=499),"60%",IF(AND(O364&gt;=500,O364&lt;=4999),"80%",IF(AND(O364&gt;=5000),"100%",FALSE)))))</f>
        <v>80%</v>
      </c>
      <c r="R364" s="236" t="s">
        <v>48</v>
      </c>
      <c r="S364" s="236" t="str">
        <f>IF(AND(R364=$GB$4),"Leve",IF(AND(R364=$GB$5),"Menor",IF(AND(R364=$GB$6),"Moderado",IF(AND(R364=$GB$7),"mayor",IF(AND(R364=$GB$8),"Catastrófico",IF(AND(R364=$GB$10),"Leve",IF(AND(R364=$GB$11),"Menor",IF(AND(R364=$GB$12),"Moderado",IF(AND(R364=$GB$13),"Mayor",IF(AND(R364=$GB$14),"Catastrófico",FALSE))))))))))</f>
        <v>Moderado</v>
      </c>
      <c r="T364" s="234" t="str">
        <f>IF(AND(S364="Leve"),"20%",IF(AND(S364="Menor"),"40%",IF(AND(S364="Moderado"),"60%",IF(AND(S364="Mayor"),"80%",IF(AND(S364="Catastrófico"),"100%","")))))</f>
        <v>60%</v>
      </c>
      <c r="U364" s="236" t="s">
        <v>169</v>
      </c>
      <c r="V364" s="38">
        <v>1</v>
      </c>
      <c r="W364" s="38" t="s">
        <v>921</v>
      </c>
      <c r="X364" s="157" t="s">
        <v>55</v>
      </c>
      <c r="Y364" s="86" t="s">
        <v>53</v>
      </c>
      <c r="Z364" s="86" t="s">
        <v>57</v>
      </c>
      <c r="AA364" s="86" t="str">
        <f t="shared" si="7"/>
        <v>25%</v>
      </c>
      <c r="AB364" s="133" t="s">
        <v>786</v>
      </c>
      <c r="AC364" s="133" t="s">
        <v>791</v>
      </c>
      <c r="AD364" s="133" t="s">
        <v>787</v>
      </c>
      <c r="AE364" s="133" t="s">
        <v>785</v>
      </c>
      <c r="AF364" s="39" t="str">
        <f>IFERROR(IF(X364="Probabilidad",(Q364-(+Q364*AA364)),IF(X364="Impacto",Q364,"")),"")</f>
        <v>80%</v>
      </c>
      <c r="AG364" s="242" t="str">
        <f>LOOKUP(2,1/(AF364:AF369&lt;&gt;""),AF364:AF369)</f>
        <v>80%</v>
      </c>
      <c r="AH364" s="242">
        <f>AG364*1</f>
        <v>0.8</v>
      </c>
      <c r="AI364" s="236" t="str">
        <f>IF(AND(AH364&lt;=20%),"Muy Baja",IF(AND(AH364&gt;=21%,AH364&lt;=40%),"Baja",IF(AND(AH364&gt;=41%,AH364&lt;=60%),"Media",IF(AND(AH364&gt;=61%,AH364&lt;=80%),"Alta",IF(AND(AH364&gt;=81%,AH364&gt;=100%),"Muy Alta",FALSE)))))</f>
        <v>Alta</v>
      </c>
      <c r="AJ364" s="85">
        <f>IFERROR(IF(X364="Impacto",(T364-(+T364*AA364)),IF(X364="Probabilidad",T364,"")),"")</f>
        <v>0.44999999999999996</v>
      </c>
      <c r="AK364" s="242">
        <f>LOOKUP(2,1/(AJ364:AJ369&lt;&gt;""),AJ364:AJ369)</f>
        <v>0.44999999999999996</v>
      </c>
      <c r="AL364" s="242">
        <f>AK364*1</f>
        <v>0.44999999999999996</v>
      </c>
      <c r="AM364" s="236" t="str">
        <f>CHOOSE((AL364&gt;=0%)+(AL364&gt;=21%)+(AL364&gt;=41%)+(AL364&gt;=61%)+(AL364&gt;=81%),"Leve","Menor","Moderado","Mayor","Catastrófico")</f>
        <v>Moderado</v>
      </c>
      <c r="AN364" s="236" t="s">
        <v>169</v>
      </c>
      <c r="AO364" s="236" t="s">
        <v>67</v>
      </c>
      <c r="AP364" s="86"/>
      <c r="AQ364" s="86"/>
      <c r="AR364" s="45"/>
      <c r="AS364" s="86"/>
      <c r="AT364" s="86"/>
      <c r="AU364" s="86"/>
      <c r="AV364" s="236" t="s">
        <v>416</v>
      </c>
      <c r="AW364" s="236" t="s">
        <v>159</v>
      </c>
      <c r="AX364" s="203"/>
      <c r="AY364" s="203"/>
      <c r="BA364" s="279"/>
      <c r="BB364" s="198"/>
      <c r="BC364" s="198"/>
      <c r="BD364" s="196"/>
      <c r="BE364" s="196"/>
      <c r="BF364" s="196"/>
      <c r="BG364" s="196"/>
      <c r="BH364" s="196"/>
      <c r="BI364" s="196"/>
      <c r="BJ364" s="196"/>
      <c r="BK364" s="196"/>
      <c r="BL364" s="196"/>
      <c r="BM364" s="196"/>
      <c r="BN364" s="196"/>
      <c r="BO364" s="196"/>
      <c r="BP364" s="196"/>
      <c r="BQ364" s="196"/>
      <c r="BR364" s="196"/>
      <c r="BS364" s="196"/>
      <c r="BT364" s="196"/>
      <c r="BU364" s="196"/>
      <c r="BV364" s="196"/>
      <c r="BW364" s="196"/>
      <c r="BX364" s="196"/>
      <c r="BY364" s="196"/>
      <c r="BZ364" s="196"/>
      <c r="CA364" s="196"/>
      <c r="CB364" s="196"/>
      <c r="CC364" s="196"/>
      <c r="CD364" s="196"/>
      <c r="CE364" s="196"/>
      <c r="CF364" s="196"/>
      <c r="CG364" s="196"/>
      <c r="CH364" s="196"/>
      <c r="CI364" s="196"/>
      <c r="CJ364" s="196"/>
      <c r="CK364" s="196"/>
      <c r="CL364" s="196"/>
      <c r="FX364" s="27"/>
      <c r="GB364" s="36"/>
    </row>
    <row r="365" spans="1:184" s="92" customFormat="1" ht="14.25" customHeight="1" x14ac:dyDescent="0.3">
      <c r="A365" s="236"/>
      <c r="B365" s="236"/>
      <c r="C365" s="220"/>
      <c r="D365" s="220"/>
      <c r="E365" s="223"/>
      <c r="F365" s="220"/>
      <c r="G365" s="238"/>
      <c r="H365" s="236"/>
      <c r="I365" s="236"/>
      <c r="J365" s="236"/>
      <c r="K365" s="237"/>
      <c r="L365" s="237"/>
      <c r="M365" s="236"/>
      <c r="N365" s="237"/>
      <c r="O365" s="237"/>
      <c r="P365" s="236"/>
      <c r="Q365" s="236"/>
      <c r="R365" s="236"/>
      <c r="S365" s="236"/>
      <c r="T365" s="234"/>
      <c r="U365" s="236"/>
      <c r="V365" s="38"/>
      <c r="W365" s="38"/>
      <c r="X365" s="157"/>
      <c r="Y365" s="86"/>
      <c r="Z365" s="86"/>
      <c r="AA365" s="86" t="str">
        <f t="shared" si="7"/>
        <v/>
      </c>
      <c r="AB365" s="133"/>
      <c r="AC365" s="133"/>
      <c r="AD365" s="133"/>
      <c r="AE365" s="133"/>
      <c r="AF365" s="39" t="str">
        <f>IFERROR(IF(AND(X364="Probabilidad",X365="Probabilidad"),(AF364-(+AF364*AA365)),IF(X365="Probabilidad",(Q364-(+Q364*AA365)),IF(X365="Impacto",AF364,""))),"")</f>
        <v/>
      </c>
      <c r="AG365" s="242"/>
      <c r="AH365" s="242"/>
      <c r="AI365" s="236"/>
      <c r="AJ365" s="85" t="str">
        <f>IFERROR(IF(AND(X364="Impacto",AA365="Impacto"),(AJ364-(+AJ364*AA365)),IF(X365="Impacto",(T364-(+T364*AA365)),IF(X365="Probabilidad",AJ364,""))),"")</f>
        <v/>
      </c>
      <c r="AK365" s="242"/>
      <c r="AL365" s="242"/>
      <c r="AM365" s="236"/>
      <c r="AN365" s="236"/>
      <c r="AO365" s="236"/>
      <c r="AP365" s="86"/>
      <c r="AQ365" s="86"/>
      <c r="AR365" s="45"/>
      <c r="AS365" s="86"/>
      <c r="AT365" s="86"/>
      <c r="AU365" s="86"/>
      <c r="AV365" s="236"/>
      <c r="AW365" s="236"/>
      <c r="AX365" s="204"/>
      <c r="AY365" s="204"/>
      <c r="BA365" s="279"/>
      <c r="BB365" s="198"/>
      <c r="BC365" s="198"/>
      <c r="BD365" s="196"/>
      <c r="BE365" s="196"/>
      <c r="BF365" s="196"/>
      <c r="BG365" s="196"/>
      <c r="BH365" s="196"/>
      <c r="BI365" s="196"/>
      <c r="BJ365" s="196"/>
      <c r="BK365" s="196"/>
      <c r="BL365" s="196"/>
      <c r="BM365" s="196"/>
      <c r="BN365" s="196"/>
      <c r="BO365" s="196"/>
      <c r="BP365" s="196"/>
      <c r="BQ365" s="196"/>
      <c r="BR365" s="196"/>
      <c r="BS365" s="196"/>
      <c r="BT365" s="196"/>
      <c r="BU365" s="196"/>
      <c r="BV365" s="196"/>
      <c r="BW365" s="196"/>
      <c r="BX365" s="196"/>
      <c r="BY365" s="196"/>
      <c r="BZ365" s="196"/>
      <c r="CA365" s="196"/>
      <c r="CB365" s="196"/>
      <c r="CC365" s="196"/>
      <c r="CD365" s="196"/>
      <c r="CE365" s="196"/>
      <c r="CF365" s="196"/>
      <c r="CG365" s="196"/>
      <c r="CH365" s="196"/>
      <c r="CI365" s="196"/>
      <c r="CJ365" s="196"/>
      <c r="CK365" s="196"/>
      <c r="CL365" s="196"/>
      <c r="FX365" s="27"/>
    </row>
    <row r="366" spans="1:184" s="92" customFormat="1" ht="14.25" customHeight="1" x14ac:dyDescent="0.3">
      <c r="A366" s="236"/>
      <c r="B366" s="236"/>
      <c r="C366" s="220"/>
      <c r="D366" s="220"/>
      <c r="E366" s="223"/>
      <c r="F366" s="220"/>
      <c r="G366" s="238"/>
      <c r="H366" s="236"/>
      <c r="I366" s="236"/>
      <c r="J366" s="236"/>
      <c r="K366" s="237"/>
      <c r="L366" s="237"/>
      <c r="M366" s="236"/>
      <c r="N366" s="237"/>
      <c r="O366" s="237"/>
      <c r="P366" s="236"/>
      <c r="Q366" s="236"/>
      <c r="R366" s="236"/>
      <c r="S366" s="236"/>
      <c r="T366" s="234"/>
      <c r="U366" s="236"/>
      <c r="V366" s="38"/>
      <c r="W366" s="38"/>
      <c r="X366" s="157"/>
      <c r="Y366" s="86"/>
      <c r="Z366" s="86"/>
      <c r="AA366" s="86" t="str">
        <f t="shared" si="7"/>
        <v/>
      </c>
      <c r="AB366" s="133"/>
      <c r="AC366" s="133"/>
      <c r="AD366" s="133"/>
      <c r="AE366" s="133"/>
      <c r="AF366" s="39" t="str">
        <f>IFERROR(IF(AND(X365="Probabilidad",X366="Probabilidad"),(AF365-(+AF365*AA366)),IF(X366="Probabilidad",(Q365-(+Q365*AA366)),IF(X366="Impacto",AF365,""))),"")</f>
        <v/>
      </c>
      <c r="AG366" s="242"/>
      <c r="AH366" s="242"/>
      <c r="AI366" s="236"/>
      <c r="AJ366" s="85" t="str">
        <f>IFERROR(IF(AND(X365="Impacto",AA366="Impacto"),(AJ365-(+AJ365*AA366)),IF(X366="Impacto",(T365-(+T365*AA366)),IF(X366="Probabilidad",AJ365,""))),"")</f>
        <v/>
      </c>
      <c r="AK366" s="242"/>
      <c r="AL366" s="242"/>
      <c r="AM366" s="236"/>
      <c r="AN366" s="236"/>
      <c r="AO366" s="236"/>
      <c r="AP366" s="86"/>
      <c r="AQ366" s="86"/>
      <c r="AR366" s="45"/>
      <c r="AS366" s="86"/>
      <c r="AT366" s="86"/>
      <c r="AU366" s="86"/>
      <c r="AV366" s="236"/>
      <c r="AW366" s="236"/>
      <c r="AX366" s="204"/>
      <c r="AY366" s="204"/>
      <c r="BA366" s="279"/>
      <c r="BB366" s="198"/>
      <c r="BC366" s="198"/>
      <c r="BD366" s="196"/>
      <c r="BE366" s="196"/>
      <c r="BF366" s="196"/>
      <c r="BG366" s="196"/>
      <c r="BH366" s="196"/>
      <c r="BI366" s="196"/>
      <c r="BJ366" s="196"/>
      <c r="BK366" s="196"/>
      <c r="BL366" s="196"/>
      <c r="BM366" s="196"/>
      <c r="BN366" s="196"/>
      <c r="BO366" s="196"/>
      <c r="BP366" s="196"/>
      <c r="BQ366" s="196"/>
      <c r="BR366" s="196"/>
      <c r="BS366" s="196"/>
      <c r="BT366" s="196"/>
      <c r="BU366" s="196"/>
      <c r="BV366" s="196"/>
      <c r="BW366" s="196"/>
      <c r="BX366" s="196"/>
      <c r="BY366" s="196"/>
      <c r="BZ366" s="196"/>
      <c r="CA366" s="196"/>
      <c r="CB366" s="196"/>
      <c r="CC366" s="196"/>
      <c r="CD366" s="196"/>
      <c r="CE366" s="196"/>
      <c r="CF366" s="196"/>
      <c r="CG366" s="196"/>
      <c r="CH366" s="196"/>
      <c r="CI366" s="196"/>
      <c r="CJ366" s="196"/>
      <c r="CK366" s="196"/>
      <c r="CL366" s="196"/>
      <c r="FX366" s="27"/>
    </row>
    <row r="367" spans="1:184" s="92" customFormat="1" ht="14.25" customHeight="1" x14ac:dyDescent="0.3">
      <c r="A367" s="236"/>
      <c r="B367" s="236"/>
      <c r="C367" s="220"/>
      <c r="D367" s="220"/>
      <c r="E367" s="223"/>
      <c r="F367" s="220"/>
      <c r="G367" s="238"/>
      <c r="H367" s="236"/>
      <c r="I367" s="236"/>
      <c r="J367" s="236"/>
      <c r="K367" s="237"/>
      <c r="L367" s="237"/>
      <c r="M367" s="236"/>
      <c r="N367" s="237"/>
      <c r="O367" s="237"/>
      <c r="P367" s="236"/>
      <c r="Q367" s="236"/>
      <c r="R367" s="236"/>
      <c r="S367" s="236"/>
      <c r="T367" s="234"/>
      <c r="U367" s="236"/>
      <c r="V367" s="38"/>
      <c r="W367" s="38"/>
      <c r="X367" s="157"/>
      <c r="Y367" s="86"/>
      <c r="Z367" s="86"/>
      <c r="AA367" s="86" t="str">
        <f t="shared" si="7"/>
        <v/>
      </c>
      <c r="AB367" s="133"/>
      <c r="AC367" s="133"/>
      <c r="AD367" s="133"/>
      <c r="AE367" s="133"/>
      <c r="AF367" s="39" t="str">
        <f>IFERROR(IF(AND(X366="Probabilidad",X367="Probabilidad"),(AF366-(+AF366*AA367)),IF(X367="Probabilidad",(Q366-(+Q366*AA367)),IF(X367="Impacto",AF366,""))),"")</f>
        <v/>
      </c>
      <c r="AG367" s="242"/>
      <c r="AH367" s="242"/>
      <c r="AI367" s="236"/>
      <c r="AJ367" s="85" t="str">
        <f>IFERROR(IF(AND(X366="Impacto",AA367="Impacto"),(AJ366-(+AJ366*AA367)),IF(X367="Impacto",(T366-(+T366*AA367)),IF(X367="Probabilidad",AJ366,""))),"")</f>
        <v/>
      </c>
      <c r="AK367" s="242"/>
      <c r="AL367" s="242"/>
      <c r="AM367" s="236"/>
      <c r="AN367" s="236"/>
      <c r="AO367" s="236"/>
      <c r="AP367" s="86"/>
      <c r="AQ367" s="86"/>
      <c r="AR367" s="45"/>
      <c r="AS367" s="86"/>
      <c r="AT367" s="86"/>
      <c r="AU367" s="86"/>
      <c r="AV367" s="236"/>
      <c r="AW367" s="236"/>
      <c r="AX367" s="204"/>
      <c r="AY367" s="204"/>
      <c r="BA367" s="279"/>
      <c r="BB367" s="198"/>
      <c r="BC367" s="198"/>
      <c r="BD367" s="196"/>
      <c r="BE367" s="196"/>
      <c r="BF367" s="196"/>
      <c r="BG367" s="196"/>
      <c r="BH367" s="196"/>
      <c r="BI367" s="196"/>
      <c r="BJ367" s="196"/>
      <c r="BK367" s="196"/>
      <c r="BL367" s="196"/>
      <c r="BM367" s="196"/>
      <c r="BN367" s="196"/>
      <c r="BO367" s="196"/>
      <c r="BP367" s="196"/>
      <c r="BQ367" s="196"/>
      <c r="BR367" s="196"/>
      <c r="BS367" s="196"/>
      <c r="BT367" s="196"/>
      <c r="BU367" s="196"/>
      <c r="BV367" s="196"/>
      <c r="BW367" s="196"/>
      <c r="BX367" s="196"/>
      <c r="BY367" s="196"/>
      <c r="BZ367" s="196"/>
      <c r="CA367" s="196"/>
      <c r="CB367" s="196"/>
      <c r="CC367" s="196"/>
      <c r="CD367" s="196"/>
      <c r="CE367" s="196"/>
      <c r="CF367" s="196"/>
      <c r="CG367" s="196"/>
      <c r="CH367" s="196"/>
      <c r="CI367" s="196"/>
      <c r="CJ367" s="196"/>
      <c r="CK367" s="196"/>
      <c r="CL367" s="196"/>
      <c r="FX367" s="27"/>
    </row>
    <row r="368" spans="1:184" s="92" customFormat="1" ht="14.25" customHeight="1" x14ac:dyDescent="0.3">
      <c r="A368" s="236"/>
      <c r="B368" s="236"/>
      <c r="C368" s="220"/>
      <c r="D368" s="220"/>
      <c r="E368" s="223"/>
      <c r="F368" s="220"/>
      <c r="G368" s="238"/>
      <c r="H368" s="236"/>
      <c r="I368" s="236"/>
      <c r="J368" s="236"/>
      <c r="K368" s="237"/>
      <c r="L368" s="237"/>
      <c r="M368" s="236"/>
      <c r="N368" s="237"/>
      <c r="O368" s="237"/>
      <c r="P368" s="236"/>
      <c r="Q368" s="236"/>
      <c r="R368" s="236"/>
      <c r="S368" s="236"/>
      <c r="T368" s="234"/>
      <c r="U368" s="236"/>
      <c r="V368" s="38"/>
      <c r="W368" s="38"/>
      <c r="X368" s="157"/>
      <c r="Y368" s="86"/>
      <c r="Z368" s="86"/>
      <c r="AA368" s="86" t="str">
        <f t="shared" si="7"/>
        <v/>
      </c>
      <c r="AB368" s="133"/>
      <c r="AC368" s="133"/>
      <c r="AD368" s="133"/>
      <c r="AE368" s="133"/>
      <c r="AF368" s="39" t="str">
        <f>IFERROR(IF(AND(X367="Probabilidad",X368="Probabilidad"),(AF367-(+AF367*AA368)),IF(X368="Probabilidad",(Q367-(+Q367*AA368)),IF(X368="Impacto",AF367,""))),"")</f>
        <v/>
      </c>
      <c r="AG368" s="242"/>
      <c r="AH368" s="242"/>
      <c r="AI368" s="236"/>
      <c r="AJ368" s="85" t="str">
        <f>IFERROR(IF(AND(X367="Impacto",AA368="Impacto"),(AJ367-(+AJ367*AA368)),IF(X368="Impacto",(T367-(+T367*AA368)),IF(X368="Probabilidad",AJ367,""))),"")</f>
        <v/>
      </c>
      <c r="AK368" s="242"/>
      <c r="AL368" s="242"/>
      <c r="AM368" s="236"/>
      <c r="AN368" s="236"/>
      <c r="AO368" s="236"/>
      <c r="AP368" s="86"/>
      <c r="AQ368" s="86"/>
      <c r="AR368" s="45"/>
      <c r="AS368" s="86"/>
      <c r="AT368" s="86"/>
      <c r="AU368" s="86"/>
      <c r="AV368" s="236"/>
      <c r="AW368" s="236"/>
      <c r="AX368" s="204"/>
      <c r="AY368" s="204"/>
      <c r="BA368" s="279"/>
      <c r="BB368" s="198"/>
      <c r="BC368" s="198"/>
      <c r="BD368" s="196"/>
      <c r="BE368" s="196"/>
      <c r="BF368" s="196"/>
      <c r="BG368" s="196"/>
      <c r="BH368" s="196"/>
      <c r="BI368" s="196"/>
      <c r="BJ368" s="196"/>
      <c r="BK368" s="196"/>
      <c r="BL368" s="196"/>
      <c r="BM368" s="196"/>
      <c r="BN368" s="196"/>
      <c r="BO368" s="196"/>
      <c r="BP368" s="196"/>
      <c r="BQ368" s="196"/>
      <c r="BR368" s="196"/>
      <c r="BS368" s="196"/>
      <c r="BT368" s="196"/>
      <c r="BU368" s="196"/>
      <c r="BV368" s="196"/>
      <c r="BW368" s="196"/>
      <c r="BX368" s="196"/>
      <c r="BY368" s="196"/>
      <c r="BZ368" s="196"/>
      <c r="CA368" s="196"/>
      <c r="CB368" s="196"/>
      <c r="CC368" s="196"/>
      <c r="CD368" s="196"/>
      <c r="CE368" s="196"/>
      <c r="CF368" s="196"/>
      <c r="CG368" s="196"/>
      <c r="CH368" s="196"/>
      <c r="CI368" s="196"/>
      <c r="CJ368" s="196"/>
      <c r="CK368" s="196"/>
      <c r="CL368" s="196"/>
      <c r="FX368" s="27"/>
    </row>
    <row r="369" spans="1:192" s="92" customFormat="1" ht="14.25" customHeight="1" x14ac:dyDescent="0.25">
      <c r="A369" s="236"/>
      <c r="B369" s="236"/>
      <c r="C369" s="221"/>
      <c r="D369" s="221"/>
      <c r="E369" s="224"/>
      <c r="F369" s="221"/>
      <c r="G369" s="238"/>
      <c r="H369" s="236"/>
      <c r="I369" s="236"/>
      <c r="J369" s="236"/>
      <c r="K369" s="237"/>
      <c r="L369" s="237"/>
      <c r="M369" s="236"/>
      <c r="N369" s="237"/>
      <c r="O369" s="237"/>
      <c r="P369" s="236"/>
      <c r="Q369" s="236"/>
      <c r="R369" s="236"/>
      <c r="S369" s="236"/>
      <c r="T369" s="234"/>
      <c r="U369" s="236"/>
      <c r="V369" s="38"/>
      <c r="W369" s="38"/>
      <c r="X369" s="157"/>
      <c r="Y369" s="86"/>
      <c r="Z369" s="86"/>
      <c r="AA369" s="86" t="str">
        <f t="shared" si="7"/>
        <v/>
      </c>
      <c r="AB369" s="133"/>
      <c r="AC369" s="133"/>
      <c r="AD369" s="133"/>
      <c r="AE369" s="133"/>
      <c r="AF369" s="39" t="str">
        <f>IFERROR(IF(AND(X368="Probabilidad",X369="Probabilidad"),(AF368-(+AF368*AA369)),IF(X369="Probabilidad",(Q368-(+Q368*AA369)),IF(X369="Impacto",AF368,""))),"")</f>
        <v/>
      </c>
      <c r="AG369" s="242"/>
      <c r="AH369" s="242"/>
      <c r="AI369" s="236"/>
      <c r="AJ369" s="85" t="str">
        <f>IFERROR(IF(AND(X368="Impacto",AA369="Impacto"),(AJ368-(+AJ368*AA369)),IF(X369="Impacto",(T368-(+T368*AA369)),IF(X369="Probabilidad",AJ368,""))),"")</f>
        <v/>
      </c>
      <c r="AK369" s="242"/>
      <c r="AL369" s="242"/>
      <c r="AM369" s="236"/>
      <c r="AN369" s="236"/>
      <c r="AO369" s="236"/>
      <c r="AP369" s="86"/>
      <c r="AQ369" s="86"/>
      <c r="AR369" s="45"/>
      <c r="AS369" s="86"/>
      <c r="AT369" s="86"/>
      <c r="AU369" s="86"/>
      <c r="AV369" s="236"/>
      <c r="AW369" s="236"/>
      <c r="AX369" s="205"/>
      <c r="AY369" s="205"/>
      <c r="BA369" s="279"/>
      <c r="BB369" s="198"/>
      <c r="BC369" s="198"/>
      <c r="BD369" s="196"/>
      <c r="BE369" s="196"/>
      <c r="BF369" s="196"/>
      <c r="BG369" s="196"/>
      <c r="BH369" s="196"/>
      <c r="BI369" s="196"/>
      <c r="BJ369" s="196"/>
      <c r="BK369" s="196"/>
      <c r="BL369" s="196"/>
      <c r="BM369" s="196"/>
      <c r="BN369" s="196"/>
      <c r="BO369" s="196"/>
      <c r="BP369" s="196"/>
      <c r="BQ369" s="196"/>
      <c r="BR369" s="196"/>
      <c r="BS369" s="196"/>
      <c r="BT369" s="196"/>
      <c r="BU369" s="196"/>
      <c r="BV369" s="196"/>
      <c r="BW369" s="196"/>
      <c r="BX369" s="196"/>
      <c r="BY369" s="196"/>
      <c r="BZ369" s="196"/>
      <c r="CA369" s="196"/>
      <c r="CB369" s="196"/>
      <c r="CC369" s="196"/>
      <c r="CD369" s="196"/>
      <c r="CE369" s="196"/>
      <c r="CF369" s="196"/>
      <c r="CG369" s="196"/>
      <c r="CH369" s="196"/>
      <c r="CI369" s="196"/>
      <c r="CJ369" s="196"/>
      <c r="CK369" s="196"/>
      <c r="CL369" s="196"/>
      <c r="FX369" s="28"/>
      <c r="FY369" s="26"/>
      <c r="FZ369" s="26"/>
      <c r="GA369" s="26"/>
      <c r="GB369" s="26"/>
      <c r="GC369" s="26"/>
      <c r="GD369" s="26"/>
      <c r="GE369" s="26"/>
      <c r="GF369" s="26"/>
      <c r="GG369" s="26"/>
      <c r="GH369" s="26"/>
      <c r="GI369" s="26"/>
      <c r="GJ369" s="26"/>
    </row>
    <row r="370" spans="1:192" s="92" customFormat="1" ht="14.25" customHeight="1" x14ac:dyDescent="0.3">
      <c r="A370" s="236">
        <v>60</v>
      </c>
      <c r="B370" s="236" t="s">
        <v>400</v>
      </c>
      <c r="C370" s="219" t="s">
        <v>802</v>
      </c>
      <c r="D370" s="219" t="s">
        <v>816</v>
      </c>
      <c r="E370" s="222" t="str">
        <f>IFERROR(VLOOKUP(C370,Tabla4[#All],2,0),"")</f>
        <v>Eventos relacionados con la infraestructura tecnológica de la entidad.</v>
      </c>
      <c r="F370" s="219" t="s">
        <v>805</v>
      </c>
      <c r="G370" s="238" t="s">
        <v>162</v>
      </c>
      <c r="H370" s="236" t="s">
        <v>70</v>
      </c>
      <c r="I370" s="236" t="s">
        <v>417</v>
      </c>
      <c r="J370" s="236" t="s">
        <v>418</v>
      </c>
      <c r="K370" s="237" t="s">
        <v>419</v>
      </c>
      <c r="L370" s="237" t="s">
        <v>420</v>
      </c>
      <c r="M370" s="236" t="s">
        <v>162</v>
      </c>
      <c r="N370" s="237" t="s">
        <v>163</v>
      </c>
      <c r="O370" s="237">
        <v>14005</v>
      </c>
      <c r="P370" s="236" t="str">
        <f>IF(AND(O370&lt;=2),"Muy Baja",IF(AND(O370&gt;=3,O370&lt;=23),"Baja",IF(AND(O370&gt;=24,O370&lt;=499),"Media",IF(AND(O370&gt;=500,O370&lt;=4999),"Alta",IF(AND(O370&gt;=5000),"Muy Alta",FALSE)))))</f>
        <v>Muy Alta</v>
      </c>
      <c r="Q370" s="236" t="str">
        <f>IF(AND(O370&lt;=2),"20%",IF(AND(O370&gt;=3,O370&lt;=23),"40%",IF(AND(O370&gt;=24,O370&lt;=499),"60%",IF(AND(O370&gt;=500,O370&lt;=4999),"80%",IF(AND(O370&gt;=5000),"100%",FALSE)))))</f>
        <v>100%</v>
      </c>
      <c r="R370" s="236" t="s">
        <v>44</v>
      </c>
      <c r="S370" s="236" t="str">
        <f>IF(AND(R370=$GB$4),"Leve",IF(AND(R370=$GB$5),"Menor",IF(AND(R370=$GB$6),"Moderado",IF(AND(R370=$GB$7),"mayor",IF(AND(R370=$GB$8),"Catastrófico",IF(AND(R370=$GB$10),"Leve",IF(AND(R370=$GB$11),"Menor",IF(AND(R370=$GB$12),"Moderado",IF(AND(R370=$GB$13),"Mayor",IF(AND(R370=$GB$14),"Catastrófico",FALSE))))))))))</f>
        <v>Catastrófico</v>
      </c>
      <c r="T370" s="234" t="str">
        <f>IF(AND(S370="Leve"),"20%",IF(AND(S370="Menor"),"40%",IF(AND(S370="Moderado"),"60%",IF(AND(S370="Mayor"),"80%",IF(AND(S370="Catastrófico"),"100%","")))))</f>
        <v>100%</v>
      </c>
      <c r="U370" s="236" t="s">
        <v>170</v>
      </c>
      <c r="V370" s="38">
        <v>1</v>
      </c>
      <c r="W370" s="38" t="s">
        <v>584</v>
      </c>
      <c r="X370" s="157" t="s">
        <v>54</v>
      </c>
      <c r="Y370" s="86" t="s">
        <v>51</v>
      </c>
      <c r="Z370" s="86" t="s">
        <v>57</v>
      </c>
      <c r="AA370" s="86" t="str">
        <f t="shared" si="7"/>
        <v>40%</v>
      </c>
      <c r="AB370" s="133" t="s">
        <v>783</v>
      </c>
      <c r="AC370" s="133" t="s">
        <v>795</v>
      </c>
      <c r="AD370" s="133" t="s">
        <v>796</v>
      </c>
      <c r="AE370" s="133" t="s">
        <v>785</v>
      </c>
      <c r="AF370" s="39">
        <f>IFERROR(IF(X370="Probabilidad",(Q370-(+Q370*AA370)),IF(X370="Impacto",Q370,"")),"")</f>
        <v>0.6</v>
      </c>
      <c r="AG370" s="242">
        <f>LOOKUP(2,1/(AF370:AF375&lt;&gt;""),AF370:AF375)</f>
        <v>0.12959999999999999</v>
      </c>
      <c r="AH370" s="242">
        <f>AG370*1</f>
        <v>0.12959999999999999</v>
      </c>
      <c r="AI370" s="236" t="str">
        <f>IF(AND(AH370&lt;=20%),"Muy Baja",IF(AND(AH370&gt;=21%,AH370&lt;=40%),"Baja",IF(AND(AH370&gt;=41%,AH370&lt;=60%),"Media",IF(AND(AH370&gt;=61%,AH370&lt;=80%),"Alta",IF(AND(AH370&gt;=81%,AH370&gt;=100%),"Muy Alta",FALSE)))))</f>
        <v>Muy Baja</v>
      </c>
      <c r="AJ370" s="85" t="str">
        <f>IFERROR(IF(X370="Impacto",(T370-(+T370*AA370)),IF(X370="Probabilidad",T370,"")),"")</f>
        <v>100%</v>
      </c>
      <c r="AK370" s="242" t="str">
        <f>LOOKUP(2,1/(AJ370:AJ375&lt;&gt;""),AJ370:AJ375)</f>
        <v>100%</v>
      </c>
      <c r="AL370" s="242">
        <f>AK370*1</f>
        <v>1</v>
      </c>
      <c r="AM370" s="236" t="str">
        <f>CHOOSE((AL370&gt;=0%)+(AL370&gt;=21%)+(AL370&gt;=41%)+(AL370&gt;=61%)+(AL370&gt;=81%),"Leve","Menor","Moderado","Mayor","Catastrófico")</f>
        <v>Catastrófico</v>
      </c>
      <c r="AN370" s="236" t="s">
        <v>170</v>
      </c>
      <c r="AO370" s="236" t="s">
        <v>67</v>
      </c>
      <c r="AP370" s="86"/>
      <c r="AQ370" s="86"/>
      <c r="AR370" s="45"/>
      <c r="AS370" s="45"/>
      <c r="AT370" s="86"/>
      <c r="AU370" s="86"/>
      <c r="AV370" s="236" t="s">
        <v>421</v>
      </c>
      <c r="AW370" s="236" t="s">
        <v>159</v>
      </c>
      <c r="AX370" s="203"/>
      <c r="AY370" s="203"/>
      <c r="BA370" s="279"/>
      <c r="BB370" s="198"/>
      <c r="BC370" s="198"/>
      <c r="BD370" s="196"/>
      <c r="BE370" s="196"/>
      <c r="BF370" s="196"/>
      <c r="BG370" s="196"/>
      <c r="BH370" s="196"/>
      <c r="BI370" s="196"/>
      <c r="BJ370" s="196"/>
      <c r="BK370" s="196"/>
      <c r="BL370" s="196"/>
      <c r="BM370" s="196"/>
      <c r="BN370" s="196"/>
      <c r="BO370" s="196"/>
      <c r="BP370" s="196"/>
      <c r="BQ370" s="196"/>
      <c r="BR370" s="196"/>
      <c r="BS370" s="196"/>
      <c r="BT370" s="196"/>
      <c r="BU370" s="196"/>
      <c r="BV370" s="196"/>
      <c r="BW370" s="196"/>
      <c r="BX370" s="196"/>
      <c r="BY370" s="196"/>
      <c r="BZ370" s="196"/>
      <c r="CA370" s="196"/>
      <c r="CB370" s="196"/>
      <c r="CC370" s="196"/>
      <c r="CD370" s="196"/>
      <c r="CE370" s="196"/>
      <c r="CF370" s="196"/>
      <c r="CG370" s="196"/>
      <c r="CH370" s="196"/>
      <c r="CI370" s="196"/>
      <c r="CJ370" s="196"/>
      <c r="CK370" s="196"/>
      <c r="CL370" s="196"/>
      <c r="FX370" s="27"/>
      <c r="GB370" s="36"/>
    </row>
    <row r="371" spans="1:192" s="92" customFormat="1" ht="14.25" customHeight="1" x14ac:dyDescent="0.3">
      <c r="A371" s="236"/>
      <c r="B371" s="236"/>
      <c r="C371" s="220"/>
      <c r="D371" s="220"/>
      <c r="E371" s="223"/>
      <c r="F371" s="220"/>
      <c r="G371" s="238"/>
      <c r="H371" s="236"/>
      <c r="I371" s="236"/>
      <c r="J371" s="236"/>
      <c r="K371" s="237"/>
      <c r="L371" s="237"/>
      <c r="M371" s="236"/>
      <c r="N371" s="237"/>
      <c r="O371" s="237"/>
      <c r="P371" s="236"/>
      <c r="Q371" s="236"/>
      <c r="R371" s="236"/>
      <c r="S371" s="236"/>
      <c r="T371" s="234"/>
      <c r="U371" s="236"/>
      <c r="V371" s="38">
        <v>2</v>
      </c>
      <c r="W371" s="38" t="s">
        <v>422</v>
      </c>
      <c r="X371" s="157" t="s">
        <v>54</v>
      </c>
      <c r="Y371" s="86" t="s">
        <v>51</v>
      </c>
      <c r="Z371" s="86" t="s">
        <v>57</v>
      </c>
      <c r="AA371" s="86" t="str">
        <f t="shared" si="7"/>
        <v>40%</v>
      </c>
      <c r="AB371" s="133" t="s">
        <v>786</v>
      </c>
      <c r="AC371" s="133" t="s">
        <v>793</v>
      </c>
      <c r="AD371" s="133" t="s">
        <v>796</v>
      </c>
      <c r="AE371" s="133" t="s">
        <v>785</v>
      </c>
      <c r="AF371" s="39">
        <f>IFERROR(IF(AND(X370="Probabilidad",X371="Probabilidad"),(AF370-(+AF370*AA371)),IF(X371="Probabilidad",(Q370-(+Q370*AA371)),IF(X371="Impacto",AF370,""))),"")</f>
        <v>0.36</v>
      </c>
      <c r="AG371" s="242"/>
      <c r="AH371" s="242"/>
      <c r="AI371" s="236"/>
      <c r="AJ371" s="85" t="str">
        <f>IFERROR(IF(AND(X370="Impacto",#REF!="Impacto"),(AJ370-(+AJ370*#REF!)),IF(#REF!="Impacto",(T370-(+T370*#REF!)),IF(#REF!="Probabilidad",AJ370,""))),"")</f>
        <v/>
      </c>
      <c r="AK371" s="242"/>
      <c r="AL371" s="242"/>
      <c r="AM371" s="236"/>
      <c r="AN371" s="236"/>
      <c r="AO371" s="236"/>
      <c r="AP371" s="86"/>
      <c r="AQ371" s="86"/>
      <c r="AR371" s="45"/>
      <c r="AS371" s="86"/>
      <c r="AT371" s="86"/>
      <c r="AU371" s="86"/>
      <c r="AV371" s="236"/>
      <c r="AW371" s="236"/>
      <c r="AX371" s="204"/>
      <c r="AY371" s="204"/>
      <c r="BA371" s="279"/>
      <c r="BB371" s="198"/>
      <c r="BC371" s="198"/>
      <c r="BD371" s="196"/>
      <c r="BE371" s="196"/>
      <c r="BF371" s="196"/>
      <c r="BG371" s="196"/>
      <c r="BH371" s="196"/>
      <c r="BI371" s="196"/>
      <c r="BJ371" s="196"/>
      <c r="BK371" s="196"/>
      <c r="BL371" s="196"/>
      <c r="BM371" s="196"/>
      <c r="BN371" s="196"/>
      <c r="BO371" s="196"/>
      <c r="BP371" s="196"/>
      <c r="BQ371" s="196"/>
      <c r="BR371" s="196"/>
      <c r="BS371" s="196"/>
      <c r="BT371" s="196"/>
      <c r="BU371" s="196"/>
      <c r="BV371" s="196"/>
      <c r="BW371" s="196"/>
      <c r="BX371" s="196"/>
      <c r="BY371" s="196"/>
      <c r="BZ371" s="196"/>
      <c r="CA371" s="196"/>
      <c r="CB371" s="196"/>
      <c r="CC371" s="196"/>
      <c r="CD371" s="196"/>
      <c r="CE371" s="196"/>
      <c r="CF371" s="196"/>
      <c r="CG371" s="196"/>
      <c r="CH371" s="196"/>
      <c r="CI371" s="196"/>
      <c r="CJ371" s="196"/>
      <c r="CK371" s="196"/>
      <c r="CL371" s="196"/>
      <c r="FX371" s="27"/>
    </row>
    <row r="372" spans="1:192" s="92" customFormat="1" ht="14.25" customHeight="1" x14ac:dyDescent="0.3">
      <c r="A372" s="236"/>
      <c r="B372" s="236"/>
      <c r="C372" s="220"/>
      <c r="D372" s="220"/>
      <c r="E372" s="223"/>
      <c r="F372" s="220"/>
      <c r="G372" s="238"/>
      <c r="H372" s="236"/>
      <c r="I372" s="236"/>
      <c r="J372" s="236"/>
      <c r="K372" s="237"/>
      <c r="L372" s="237"/>
      <c r="M372" s="236"/>
      <c r="N372" s="237"/>
      <c r="O372" s="237"/>
      <c r="P372" s="236"/>
      <c r="Q372" s="236"/>
      <c r="R372" s="236"/>
      <c r="S372" s="236"/>
      <c r="T372" s="234"/>
      <c r="U372" s="236"/>
      <c r="V372" s="38">
        <v>3</v>
      </c>
      <c r="W372" s="38" t="s">
        <v>423</v>
      </c>
      <c r="X372" s="157" t="s">
        <v>54</v>
      </c>
      <c r="Y372" s="86" t="s">
        <v>51</v>
      </c>
      <c r="Z372" s="86" t="s">
        <v>57</v>
      </c>
      <c r="AA372" s="86" t="str">
        <f t="shared" si="7"/>
        <v>40%</v>
      </c>
      <c r="AB372" s="133" t="s">
        <v>786</v>
      </c>
      <c r="AC372" s="133" t="s">
        <v>793</v>
      </c>
      <c r="AD372" s="133" t="s">
        <v>796</v>
      </c>
      <c r="AE372" s="133" t="s">
        <v>785</v>
      </c>
      <c r="AF372" s="39">
        <f>IFERROR(IF(AND(X371="Probabilidad",X372="Probabilidad"),(AF371-(+AF371*AA372)),IF(X372="Probabilidad",(Q371-(+Q371*AA372)),IF(X372="Impacto",AF371,""))),"")</f>
        <v>0.216</v>
      </c>
      <c r="AG372" s="242"/>
      <c r="AH372" s="242"/>
      <c r="AI372" s="236"/>
      <c r="AJ372" s="85" t="str">
        <f>IFERROR(IF(AND(#REF!="Impacto",#REF!="Impacto"),(AJ371-(+AJ371*#REF!)),IF(#REF!="Impacto",(T371-(+T371*#REF!)),IF(#REF!="Probabilidad",AJ371,""))),"")</f>
        <v/>
      </c>
      <c r="AK372" s="242"/>
      <c r="AL372" s="242"/>
      <c r="AM372" s="236"/>
      <c r="AN372" s="236"/>
      <c r="AO372" s="236"/>
      <c r="AP372" s="86"/>
      <c r="AQ372" s="86"/>
      <c r="AR372" s="45"/>
      <c r="AS372" s="86"/>
      <c r="AT372" s="86"/>
      <c r="AU372" s="86"/>
      <c r="AV372" s="236"/>
      <c r="AW372" s="236"/>
      <c r="AX372" s="204"/>
      <c r="AY372" s="204"/>
      <c r="BA372" s="279"/>
      <c r="BB372" s="198"/>
      <c r="BC372" s="198"/>
      <c r="BD372" s="196"/>
      <c r="BE372" s="196"/>
      <c r="BF372" s="196"/>
      <c r="BG372" s="196"/>
      <c r="BH372" s="196"/>
      <c r="BI372" s="196"/>
      <c r="BJ372" s="196"/>
      <c r="BK372" s="196"/>
      <c r="BL372" s="196"/>
      <c r="BM372" s="196"/>
      <c r="BN372" s="196"/>
      <c r="BO372" s="196"/>
      <c r="BP372" s="196"/>
      <c r="BQ372" s="196"/>
      <c r="BR372" s="196"/>
      <c r="BS372" s="196"/>
      <c r="BT372" s="196"/>
      <c r="BU372" s="196"/>
      <c r="BV372" s="196"/>
      <c r="BW372" s="196"/>
      <c r="BX372" s="196"/>
      <c r="BY372" s="196"/>
      <c r="BZ372" s="196"/>
      <c r="CA372" s="196"/>
      <c r="CB372" s="196"/>
      <c r="CC372" s="196"/>
      <c r="CD372" s="196"/>
      <c r="CE372" s="196"/>
      <c r="CF372" s="196"/>
      <c r="CG372" s="196"/>
      <c r="CH372" s="196"/>
      <c r="CI372" s="196"/>
      <c r="CJ372" s="196"/>
      <c r="CK372" s="196"/>
      <c r="CL372" s="196"/>
      <c r="FX372" s="27"/>
    </row>
    <row r="373" spans="1:192" s="92" customFormat="1" ht="14.25" customHeight="1" x14ac:dyDescent="0.3">
      <c r="A373" s="236"/>
      <c r="B373" s="236"/>
      <c r="C373" s="220"/>
      <c r="D373" s="220"/>
      <c r="E373" s="223"/>
      <c r="F373" s="220"/>
      <c r="G373" s="238"/>
      <c r="H373" s="236"/>
      <c r="I373" s="236"/>
      <c r="J373" s="236"/>
      <c r="K373" s="237"/>
      <c r="L373" s="237"/>
      <c r="M373" s="236"/>
      <c r="N373" s="237"/>
      <c r="O373" s="237"/>
      <c r="P373" s="236"/>
      <c r="Q373" s="236"/>
      <c r="R373" s="236"/>
      <c r="S373" s="236"/>
      <c r="T373" s="234"/>
      <c r="U373" s="236"/>
      <c r="V373" s="38">
        <v>4</v>
      </c>
      <c r="W373" s="46" t="s">
        <v>763</v>
      </c>
      <c r="X373" s="157" t="s">
        <v>54</v>
      </c>
      <c r="Y373" s="86" t="s">
        <v>51</v>
      </c>
      <c r="Z373" s="86" t="s">
        <v>57</v>
      </c>
      <c r="AA373" s="86" t="str">
        <f t="shared" si="7"/>
        <v>40%</v>
      </c>
      <c r="AB373" s="133" t="s">
        <v>786</v>
      </c>
      <c r="AC373" s="133" t="s">
        <v>795</v>
      </c>
      <c r="AD373" s="133" t="s">
        <v>796</v>
      </c>
      <c r="AE373" s="133" t="s">
        <v>785</v>
      </c>
      <c r="AF373" s="39">
        <f>IFERROR(IF(AND(X372="Probabilidad",X373="Probabilidad"),(AF372-(+AF372*AA373)),IF(X373="Probabilidad",(Q372-(+Q372*AA373)),IF(X373="Impacto",AF372,""))),"")</f>
        <v>0.12959999999999999</v>
      </c>
      <c r="AG373" s="242"/>
      <c r="AH373" s="242"/>
      <c r="AI373" s="236"/>
      <c r="AJ373" s="85" t="str">
        <f>IFERROR(IF(AND(#REF!="Impacto",#REF!="Impacto"),(AJ372-(+AJ372*#REF!)),IF(#REF!="Impacto",(T372-(+T372*#REF!)),IF(#REF!="Probabilidad",AJ372,""))),"")</f>
        <v/>
      </c>
      <c r="AK373" s="242"/>
      <c r="AL373" s="242"/>
      <c r="AM373" s="236"/>
      <c r="AN373" s="236"/>
      <c r="AO373" s="236"/>
      <c r="AP373" s="86"/>
      <c r="AQ373" s="86"/>
      <c r="AR373" s="45"/>
      <c r="AS373" s="86"/>
      <c r="AT373" s="86"/>
      <c r="AU373" s="86"/>
      <c r="AV373" s="236"/>
      <c r="AW373" s="236"/>
      <c r="AX373" s="204"/>
      <c r="AY373" s="204"/>
      <c r="BA373" s="279"/>
      <c r="BB373" s="198"/>
      <c r="BC373" s="198"/>
      <c r="BD373" s="196"/>
      <c r="BE373" s="196"/>
      <c r="BF373" s="196"/>
      <c r="BG373" s="196"/>
      <c r="BH373" s="196"/>
      <c r="BI373" s="196"/>
      <c r="BJ373" s="196"/>
      <c r="BK373" s="196"/>
      <c r="BL373" s="196"/>
      <c r="BM373" s="196"/>
      <c r="BN373" s="196"/>
      <c r="BO373" s="196"/>
      <c r="BP373" s="196"/>
      <c r="BQ373" s="196"/>
      <c r="BR373" s="196"/>
      <c r="BS373" s="196"/>
      <c r="BT373" s="196"/>
      <c r="BU373" s="196"/>
      <c r="BV373" s="196"/>
      <c r="BW373" s="196"/>
      <c r="BX373" s="196"/>
      <c r="BY373" s="196"/>
      <c r="BZ373" s="196"/>
      <c r="CA373" s="196"/>
      <c r="CB373" s="196"/>
      <c r="CC373" s="196"/>
      <c r="CD373" s="196"/>
      <c r="CE373" s="196"/>
      <c r="CF373" s="196"/>
      <c r="CG373" s="196"/>
      <c r="CH373" s="196"/>
      <c r="CI373" s="196"/>
      <c r="CJ373" s="196"/>
      <c r="CK373" s="196"/>
      <c r="CL373" s="196"/>
      <c r="FX373" s="27"/>
    </row>
    <row r="374" spans="1:192" s="92" customFormat="1" ht="14.25" customHeight="1" x14ac:dyDescent="0.3">
      <c r="A374" s="236"/>
      <c r="B374" s="236"/>
      <c r="C374" s="220"/>
      <c r="D374" s="220"/>
      <c r="E374" s="223"/>
      <c r="F374" s="220"/>
      <c r="G374" s="238"/>
      <c r="H374" s="236"/>
      <c r="I374" s="236"/>
      <c r="J374" s="236"/>
      <c r="K374" s="237"/>
      <c r="L374" s="237"/>
      <c r="M374" s="236"/>
      <c r="N374" s="237"/>
      <c r="O374" s="237"/>
      <c r="P374" s="236"/>
      <c r="Q374" s="236"/>
      <c r="R374" s="236"/>
      <c r="S374" s="236"/>
      <c r="T374" s="234"/>
      <c r="U374" s="236"/>
      <c r="V374" s="38"/>
      <c r="W374" s="46"/>
      <c r="X374" s="157"/>
      <c r="Y374" s="86"/>
      <c r="Z374" s="86"/>
      <c r="AA374" s="86" t="str">
        <f t="shared" si="7"/>
        <v/>
      </c>
      <c r="AB374" s="133"/>
      <c r="AC374" s="133"/>
      <c r="AD374" s="133"/>
      <c r="AE374" s="133"/>
      <c r="AF374" s="39" t="str">
        <f>IFERROR(IF(AND(X373="Probabilidad",X374="Probabilidad"),(AF373-(+AF373*AA374)),IF(X374="Probabilidad",(Q373-(+Q373*AA374)),IF(X374="Impacto",AF373,""))),"")</f>
        <v/>
      </c>
      <c r="AG374" s="242"/>
      <c r="AH374" s="242"/>
      <c r="AI374" s="236"/>
      <c r="AJ374" s="85" t="str">
        <f>IFERROR(IF(AND(#REF!="Impacto",AA374="Impacto"),(AJ373-(+AJ373*AA374)),IF(X374="Impacto",(T373-(+T373*AA374)),IF(X374="Probabilidad",AJ373,""))),"")</f>
        <v/>
      </c>
      <c r="AK374" s="242"/>
      <c r="AL374" s="242"/>
      <c r="AM374" s="236"/>
      <c r="AN374" s="236"/>
      <c r="AO374" s="236"/>
      <c r="AP374" s="86"/>
      <c r="AQ374" s="86"/>
      <c r="AR374" s="45"/>
      <c r="AS374" s="86"/>
      <c r="AT374" s="86"/>
      <c r="AU374" s="86"/>
      <c r="AV374" s="236"/>
      <c r="AW374" s="236"/>
      <c r="AX374" s="204"/>
      <c r="AY374" s="204"/>
      <c r="BA374" s="279"/>
      <c r="BB374" s="198"/>
      <c r="BC374" s="198"/>
      <c r="BD374" s="196"/>
      <c r="BE374" s="196"/>
      <c r="BF374" s="196"/>
      <c r="BG374" s="196"/>
      <c r="BH374" s="196"/>
      <c r="BI374" s="196"/>
      <c r="BJ374" s="196"/>
      <c r="BK374" s="196"/>
      <c r="BL374" s="196"/>
      <c r="BM374" s="196"/>
      <c r="BN374" s="196"/>
      <c r="BO374" s="196"/>
      <c r="BP374" s="196"/>
      <c r="BQ374" s="196"/>
      <c r="BR374" s="196"/>
      <c r="BS374" s="196"/>
      <c r="BT374" s="196"/>
      <c r="BU374" s="196"/>
      <c r="BV374" s="196"/>
      <c r="BW374" s="196"/>
      <c r="BX374" s="196"/>
      <c r="BY374" s="196"/>
      <c r="BZ374" s="196"/>
      <c r="CA374" s="196"/>
      <c r="CB374" s="196"/>
      <c r="CC374" s="196"/>
      <c r="CD374" s="196"/>
      <c r="CE374" s="196"/>
      <c r="CF374" s="196"/>
      <c r="CG374" s="196"/>
      <c r="CH374" s="196"/>
      <c r="CI374" s="196"/>
      <c r="CJ374" s="196"/>
      <c r="CK374" s="196"/>
      <c r="CL374" s="196"/>
      <c r="FX374" s="27"/>
    </row>
    <row r="375" spans="1:192" s="92" customFormat="1" ht="14.25" customHeight="1" x14ac:dyDescent="0.25">
      <c r="A375" s="236"/>
      <c r="B375" s="236"/>
      <c r="C375" s="221"/>
      <c r="D375" s="221"/>
      <c r="E375" s="224"/>
      <c r="F375" s="221"/>
      <c r="G375" s="238"/>
      <c r="H375" s="236"/>
      <c r="I375" s="236"/>
      <c r="J375" s="236"/>
      <c r="K375" s="237"/>
      <c r="L375" s="237"/>
      <c r="M375" s="236"/>
      <c r="N375" s="237"/>
      <c r="O375" s="237"/>
      <c r="P375" s="236"/>
      <c r="Q375" s="236"/>
      <c r="R375" s="236"/>
      <c r="S375" s="236"/>
      <c r="T375" s="234"/>
      <c r="U375" s="236"/>
      <c r="V375" s="38"/>
      <c r="W375" s="46"/>
      <c r="X375" s="157"/>
      <c r="Y375" s="86"/>
      <c r="Z375" s="86"/>
      <c r="AA375" s="86" t="str">
        <f t="shared" si="7"/>
        <v/>
      </c>
      <c r="AB375" s="133"/>
      <c r="AC375" s="133"/>
      <c r="AD375" s="133"/>
      <c r="AE375" s="133"/>
      <c r="AF375" s="39" t="str">
        <f>IFERROR(IF(AND(X374="Probabilidad",X375="Probabilidad"),(AF374-(+AF374*AA375)),IF(X375="Probabilidad",(Q374-(+Q374*AA375)),IF(X375="Impacto",AF374,""))),"")</f>
        <v/>
      </c>
      <c r="AG375" s="242"/>
      <c r="AH375" s="242"/>
      <c r="AI375" s="236"/>
      <c r="AJ375" s="85" t="str">
        <f>IFERROR(IF(AND(X374="Impacto",AA375="Impacto"),(AJ374-(+AJ374*AA375)),IF(X375="Impacto",(T374-(+T374*AA375)),IF(X375="Probabilidad",AJ374,""))),"")</f>
        <v/>
      </c>
      <c r="AK375" s="242"/>
      <c r="AL375" s="242"/>
      <c r="AM375" s="236"/>
      <c r="AN375" s="236"/>
      <c r="AO375" s="236"/>
      <c r="AP375" s="86"/>
      <c r="AQ375" s="86"/>
      <c r="AR375" s="45"/>
      <c r="AS375" s="86"/>
      <c r="AT375" s="86"/>
      <c r="AU375" s="86"/>
      <c r="AV375" s="236"/>
      <c r="AW375" s="236"/>
      <c r="AX375" s="205"/>
      <c r="AY375" s="205"/>
      <c r="BA375" s="279"/>
      <c r="BB375" s="198"/>
      <c r="BC375" s="198"/>
      <c r="BD375" s="196"/>
      <c r="BE375" s="196"/>
      <c r="BF375" s="196"/>
      <c r="BG375" s="196"/>
      <c r="BH375" s="196"/>
      <c r="BI375" s="196"/>
      <c r="BJ375" s="196"/>
      <c r="BK375" s="196"/>
      <c r="BL375" s="196"/>
      <c r="BM375" s="196"/>
      <c r="BN375" s="196"/>
      <c r="BO375" s="196"/>
      <c r="BP375" s="196"/>
      <c r="BQ375" s="196"/>
      <c r="BR375" s="196"/>
      <c r="BS375" s="196"/>
      <c r="BT375" s="196"/>
      <c r="BU375" s="196"/>
      <c r="BV375" s="196"/>
      <c r="BW375" s="196"/>
      <c r="BX375" s="196"/>
      <c r="BY375" s="196"/>
      <c r="BZ375" s="196"/>
      <c r="CA375" s="196"/>
      <c r="CB375" s="196"/>
      <c r="CC375" s="196"/>
      <c r="CD375" s="196"/>
      <c r="CE375" s="196"/>
      <c r="CF375" s="196"/>
      <c r="CG375" s="196"/>
      <c r="CH375" s="196"/>
      <c r="CI375" s="196"/>
      <c r="CJ375" s="196"/>
      <c r="CK375" s="196"/>
      <c r="CL375" s="196"/>
      <c r="FX375" s="28"/>
      <c r="FY375" s="26"/>
      <c r="FZ375" s="26"/>
      <c r="GA375" s="26"/>
      <c r="GB375" s="26"/>
      <c r="GC375" s="26"/>
      <c r="GD375" s="26"/>
      <c r="GE375" s="26"/>
      <c r="GF375" s="26"/>
      <c r="GG375" s="26"/>
      <c r="GH375" s="26"/>
      <c r="GI375" s="26"/>
      <c r="GJ375" s="26"/>
    </row>
    <row r="376" spans="1:192" s="26" customFormat="1" ht="9.75" customHeight="1" x14ac:dyDescent="0.25">
      <c r="A376" s="236">
        <v>61</v>
      </c>
      <c r="B376" s="236" t="s">
        <v>400</v>
      </c>
      <c r="C376" s="219" t="s">
        <v>802</v>
      </c>
      <c r="D376" s="219" t="s">
        <v>922</v>
      </c>
      <c r="E376" s="222" t="str">
        <f>IFERROR(VLOOKUP(C376,Tabla4[#All],2,0),"")</f>
        <v>Eventos relacionados con la infraestructura tecnológica de la entidad.</v>
      </c>
      <c r="F376" s="219" t="s">
        <v>805</v>
      </c>
      <c r="G376" s="238" t="s">
        <v>162</v>
      </c>
      <c r="H376" s="236" t="s">
        <v>72</v>
      </c>
      <c r="I376" s="236" t="s">
        <v>424</v>
      </c>
      <c r="J376" s="236" t="s">
        <v>425</v>
      </c>
      <c r="K376" s="252" t="s">
        <v>736</v>
      </c>
      <c r="L376" s="237" t="s">
        <v>653</v>
      </c>
      <c r="M376" s="236" t="s">
        <v>162</v>
      </c>
      <c r="N376" s="237" t="s">
        <v>163</v>
      </c>
      <c r="O376" s="237">
        <v>12</v>
      </c>
      <c r="P376" s="236" t="str">
        <f>IF(AND(O376&lt;=2),"Muy Baja",IF(AND(O376&gt;=3,O376&lt;=23),"Baja",IF(AND(O376&gt;=24,O376&lt;=499),"Media",IF(AND(O376&gt;=500,O376&lt;=4999),"Alta",IF(AND(O376&gt;=5000),"Muy Alta",FALSE)))))</f>
        <v>Baja</v>
      </c>
      <c r="Q376" s="236" t="str">
        <f>IF(AND(O376&lt;=2),"20%",IF(AND(O376&gt;=3,O376&lt;=23),"40%",IF(AND(O376&gt;=24,O376&lt;=499),"60%",IF(AND(O376&gt;=500,O376&lt;=4999),"80%",IF(AND(O376&gt;=5000),"100%",FALSE)))))</f>
        <v>40%</v>
      </c>
      <c r="R376" s="236" t="s">
        <v>44</v>
      </c>
      <c r="S376" s="236" t="str">
        <f>IF(AND(R376=$GB$4),"Leve",IF(AND(R376=$GB$5),"Menor",IF(AND(R376=$GB$6),"Moderado",IF(AND(R376=$GB$7),"mayor",IF(AND(R376=$GB$8),"Catastrófico",IF(AND(R376=$GB$10),"Leve",IF(AND(R376=$GB$11),"Menor",IF(AND(R376=$GB$12),"Moderado",IF(AND(R376=$GB$13),"Mayor",IF(AND(R376=$GB$14),"Catastrófico",FALSE))))))))))</f>
        <v>Catastrófico</v>
      </c>
      <c r="T376" s="234" t="str">
        <f>IF(AND(S376="Leve"),"20%",IF(AND(S376="Menor"),"40%",IF(AND(S376="Moderado"),"60%",IF(AND(S376="Mayor"),"80%",IF(AND(S376="Catastrófico"),"100%","")))))</f>
        <v>100%</v>
      </c>
      <c r="U376" s="236" t="s">
        <v>170</v>
      </c>
      <c r="V376" s="38">
        <v>1</v>
      </c>
      <c r="W376" s="38" t="s">
        <v>923</v>
      </c>
      <c r="X376" s="157" t="s">
        <v>54</v>
      </c>
      <c r="Y376" s="86" t="s">
        <v>51</v>
      </c>
      <c r="Z376" s="86" t="s">
        <v>57</v>
      </c>
      <c r="AA376" s="86" t="str">
        <f t="shared" si="7"/>
        <v>40%</v>
      </c>
      <c r="AB376" s="133" t="s">
        <v>786</v>
      </c>
      <c r="AC376" s="133" t="s">
        <v>791</v>
      </c>
      <c r="AD376" s="133" t="s">
        <v>787</v>
      </c>
      <c r="AE376" s="133" t="s">
        <v>785</v>
      </c>
      <c r="AF376" s="39">
        <f>IFERROR(IF(X376="Probabilidad",(Q376-(+Q376*AA376)),IF(X376="Impacto",Q376,"")),"")</f>
        <v>0.24</v>
      </c>
      <c r="AG376" s="242">
        <f>LOOKUP(2,1/(AF376:AF381&lt;&gt;""),AF376:AF381)</f>
        <v>8.6399999999999991E-2</v>
      </c>
      <c r="AH376" s="242">
        <f>AG376*1</f>
        <v>8.6399999999999991E-2</v>
      </c>
      <c r="AI376" s="236" t="str">
        <f>IF(AND(AH376&lt;=20%),"Muy Baja",IF(AND(AH376&gt;=21%,AH376&lt;=40%),"Baja",IF(AND(AH376&gt;=41%,AH376&lt;=60%),"Media",IF(AND(AH376&gt;=61%,AH376&lt;=80%),"Alta",IF(AND(AH376&gt;=81%,AH376&gt;=100%),"Muy Alta",FALSE)))))</f>
        <v>Muy Baja</v>
      </c>
      <c r="AJ376" s="85" t="str">
        <f>IFERROR(IF(X376="Impacto",(T376-(+T376*AA376)),IF(X376="Probabilidad",T376,"")),"")</f>
        <v>100%</v>
      </c>
      <c r="AK376" s="242" t="str">
        <f>LOOKUP(2,1/(AJ376:AJ381&lt;&gt;""),AJ376:AJ381)</f>
        <v>100%</v>
      </c>
      <c r="AL376" s="242">
        <f>AK376*1</f>
        <v>1</v>
      </c>
      <c r="AM376" s="236" t="str">
        <f>CHOOSE((AL376&gt;=0%)+(AL376&gt;=21%)+(AL376&gt;=41%)+(AL376&gt;=61%)+(AL376&gt;=81%),"Leve","Menor","Moderado","Mayor","Catastrófico")</f>
        <v>Catastrófico</v>
      </c>
      <c r="AN376" s="236" t="s">
        <v>170</v>
      </c>
      <c r="AO376" s="236" t="s">
        <v>67</v>
      </c>
      <c r="AP376" s="86"/>
      <c r="AQ376" s="86"/>
      <c r="AR376" s="45"/>
      <c r="AS376" s="86"/>
      <c r="AT376" s="86"/>
      <c r="AU376" s="86"/>
      <c r="AV376" s="236"/>
      <c r="AW376" s="236" t="s">
        <v>159</v>
      </c>
      <c r="AX376" s="203"/>
      <c r="AY376" s="113"/>
      <c r="BA376" s="197"/>
      <c r="BB376" s="197"/>
      <c r="BC376" s="197"/>
      <c r="BD376" s="197"/>
      <c r="BE376" s="197"/>
      <c r="BF376" s="197"/>
      <c r="BG376" s="197"/>
      <c r="BH376" s="197"/>
      <c r="BI376" s="197"/>
      <c r="BJ376" s="197"/>
      <c r="BK376" s="197"/>
      <c r="BL376" s="197"/>
      <c r="BM376" s="197"/>
      <c r="BN376" s="197"/>
      <c r="BO376" s="197"/>
      <c r="BP376" s="197"/>
      <c r="BQ376" s="197"/>
      <c r="BR376" s="197"/>
      <c r="BS376" s="197"/>
      <c r="BT376" s="197"/>
      <c r="BU376" s="197"/>
      <c r="BV376" s="197"/>
      <c r="BW376" s="197"/>
      <c r="BX376" s="197"/>
      <c r="BY376" s="197"/>
      <c r="BZ376" s="197"/>
      <c r="CA376" s="197"/>
      <c r="CB376" s="197"/>
      <c r="CC376" s="197"/>
      <c r="CD376" s="197"/>
      <c r="CE376" s="197"/>
      <c r="CF376" s="197"/>
      <c r="CG376" s="197"/>
      <c r="CH376" s="197"/>
      <c r="CI376" s="197"/>
      <c r="CJ376" s="197"/>
      <c r="CK376" s="197"/>
      <c r="CL376" s="197"/>
      <c r="FX376" s="28"/>
    </row>
    <row r="377" spans="1:192" s="26" customFormat="1" ht="9.75" customHeight="1" x14ac:dyDescent="0.25">
      <c r="A377" s="236"/>
      <c r="B377" s="236"/>
      <c r="C377" s="220"/>
      <c r="D377" s="220"/>
      <c r="E377" s="223"/>
      <c r="F377" s="220"/>
      <c r="G377" s="238"/>
      <c r="H377" s="236"/>
      <c r="I377" s="236"/>
      <c r="J377" s="236"/>
      <c r="K377" s="252"/>
      <c r="L377" s="237"/>
      <c r="M377" s="236"/>
      <c r="N377" s="237"/>
      <c r="O377" s="237"/>
      <c r="P377" s="236"/>
      <c r="Q377" s="236"/>
      <c r="R377" s="236"/>
      <c r="S377" s="236"/>
      <c r="T377" s="234"/>
      <c r="U377" s="236"/>
      <c r="V377" s="38">
        <v>2</v>
      </c>
      <c r="W377" s="38" t="s">
        <v>706</v>
      </c>
      <c r="X377" s="157" t="s">
        <v>54</v>
      </c>
      <c r="Y377" s="86" t="s">
        <v>51</v>
      </c>
      <c r="Z377" s="86" t="s">
        <v>57</v>
      </c>
      <c r="AA377" s="86" t="str">
        <f t="shared" si="7"/>
        <v>40%</v>
      </c>
      <c r="AB377" s="133" t="s">
        <v>786</v>
      </c>
      <c r="AC377" s="133" t="s">
        <v>548</v>
      </c>
      <c r="AD377" s="133" t="s">
        <v>787</v>
      </c>
      <c r="AE377" s="133" t="s">
        <v>785</v>
      </c>
      <c r="AF377" s="39">
        <f>IFERROR(IF(AND(X376="Probabilidad",X377="Probabilidad"),(AF376-(+AF376*AA377)),IF(X377="Probabilidad",(Q376-(+Q376*AA377)),IF(X377="Impacto",AF376,""))),"")</f>
        <v>0.14399999999999999</v>
      </c>
      <c r="AG377" s="242"/>
      <c r="AH377" s="242"/>
      <c r="AI377" s="236"/>
      <c r="AJ377" s="85" t="str">
        <f>IFERROR(IF(AND(X376="Impacto",#REF!="Impacto"),(AJ376-(+AJ376*#REF!)),IF(#REF!="Impacto",(T376-(+T376*#REF!)),IF(#REF!="Probabilidad",AJ376,""))),"")</f>
        <v/>
      </c>
      <c r="AK377" s="242"/>
      <c r="AL377" s="242"/>
      <c r="AM377" s="236"/>
      <c r="AN377" s="236"/>
      <c r="AO377" s="236"/>
      <c r="AP377" s="86"/>
      <c r="AQ377" s="86"/>
      <c r="AR377" s="45"/>
      <c r="AS377" s="86"/>
      <c r="AT377" s="86"/>
      <c r="AU377" s="86"/>
      <c r="AV377" s="236"/>
      <c r="AW377" s="236"/>
      <c r="AX377" s="204"/>
      <c r="AY377" s="114"/>
      <c r="BA377" s="197"/>
      <c r="BB377" s="197"/>
      <c r="BC377" s="197"/>
      <c r="BD377" s="197"/>
      <c r="BE377" s="197"/>
      <c r="BF377" s="197"/>
      <c r="BG377" s="197"/>
      <c r="BH377" s="197"/>
      <c r="BI377" s="197"/>
      <c r="BJ377" s="197"/>
      <c r="BK377" s="197"/>
      <c r="BL377" s="197"/>
      <c r="BM377" s="197"/>
      <c r="BN377" s="197"/>
      <c r="BO377" s="197"/>
      <c r="BP377" s="197"/>
      <c r="BQ377" s="197"/>
      <c r="BR377" s="197"/>
      <c r="BS377" s="197"/>
      <c r="BT377" s="197"/>
      <c r="BU377" s="197"/>
      <c r="BV377" s="197"/>
      <c r="BW377" s="197"/>
      <c r="BX377" s="197"/>
      <c r="BY377" s="197"/>
      <c r="BZ377" s="197"/>
      <c r="CA377" s="197"/>
      <c r="CB377" s="197"/>
      <c r="CC377" s="197"/>
      <c r="CD377" s="197"/>
      <c r="CE377" s="197"/>
      <c r="CF377" s="197"/>
      <c r="CG377" s="197"/>
      <c r="CH377" s="197"/>
      <c r="CI377" s="197"/>
      <c r="CJ377" s="197"/>
      <c r="CK377" s="197"/>
      <c r="CL377" s="197"/>
      <c r="FX377" s="28"/>
    </row>
    <row r="378" spans="1:192" s="26" customFormat="1" ht="9.75" customHeight="1" x14ac:dyDescent="0.25">
      <c r="A378" s="236"/>
      <c r="B378" s="236"/>
      <c r="C378" s="220"/>
      <c r="D378" s="220"/>
      <c r="E378" s="223"/>
      <c r="F378" s="220"/>
      <c r="G378" s="238"/>
      <c r="H378" s="236"/>
      <c r="I378" s="236"/>
      <c r="J378" s="236"/>
      <c r="K378" s="252"/>
      <c r="L378" s="237"/>
      <c r="M378" s="236"/>
      <c r="N378" s="237"/>
      <c r="O378" s="237"/>
      <c r="P378" s="236"/>
      <c r="Q378" s="236"/>
      <c r="R378" s="236"/>
      <c r="S378" s="236"/>
      <c r="T378" s="234"/>
      <c r="U378" s="236"/>
      <c r="V378" s="38">
        <v>3</v>
      </c>
      <c r="W378" s="38" t="s">
        <v>924</v>
      </c>
      <c r="X378" s="157" t="s">
        <v>54</v>
      </c>
      <c r="Y378" s="86" t="s">
        <v>51</v>
      </c>
      <c r="Z378" s="86" t="s">
        <v>57</v>
      </c>
      <c r="AA378" s="86" t="str">
        <f t="shared" si="7"/>
        <v>40%</v>
      </c>
      <c r="AB378" s="133" t="s">
        <v>786</v>
      </c>
      <c r="AC378" s="133" t="s">
        <v>791</v>
      </c>
      <c r="AD378" s="133" t="s">
        <v>787</v>
      </c>
      <c r="AE378" s="133" t="s">
        <v>785</v>
      </c>
      <c r="AF378" s="39">
        <f>IFERROR(IF(AND(X377="Probabilidad",X378="Probabilidad"),(AF377-(+AF377*AA378)),IF(X378="Probabilidad",(Q377-(+Q377*AA378)),IF(X378="Impacto",AF377,""))),"")</f>
        <v>8.6399999999999991E-2</v>
      </c>
      <c r="AG378" s="242"/>
      <c r="AH378" s="242"/>
      <c r="AI378" s="236"/>
      <c r="AJ378" s="85" t="str">
        <f>IFERROR(IF(AND(#REF!="Impacto",#REF!="Impacto"),(AJ377-(+AJ377*#REF!)),IF(#REF!="Impacto",(T377-(+T377*#REF!)),IF(#REF!="Probabilidad",AJ377,""))),"")</f>
        <v/>
      </c>
      <c r="AK378" s="242"/>
      <c r="AL378" s="242"/>
      <c r="AM378" s="236"/>
      <c r="AN378" s="236"/>
      <c r="AO378" s="236"/>
      <c r="AP378" s="86"/>
      <c r="AQ378" s="86"/>
      <c r="AR378" s="45"/>
      <c r="AS378" s="86"/>
      <c r="AT378" s="86"/>
      <c r="AU378" s="86"/>
      <c r="AV378" s="236"/>
      <c r="AW378" s="236"/>
      <c r="AX378" s="204"/>
      <c r="AY378" s="114"/>
      <c r="BA378" s="197"/>
      <c r="BB378" s="197"/>
      <c r="BC378" s="197"/>
      <c r="BD378" s="197"/>
      <c r="BE378" s="197"/>
      <c r="BF378" s="197"/>
      <c r="BG378" s="197"/>
      <c r="BH378" s="197"/>
      <c r="BI378" s="197"/>
      <c r="BJ378" s="197"/>
      <c r="BK378" s="197"/>
      <c r="BL378" s="197"/>
      <c r="BM378" s="197"/>
      <c r="BN378" s="197"/>
      <c r="BO378" s="197"/>
      <c r="BP378" s="197"/>
      <c r="BQ378" s="197"/>
      <c r="BR378" s="197"/>
      <c r="BS378" s="197"/>
      <c r="BT378" s="197"/>
      <c r="BU378" s="197"/>
      <c r="BV378" s="197"/>
      <c r="BW378" s="197"/>
      <c r="BX378" s="197"/>
      <c r="BY378" s="197"/>
      <c r="BZ378" s="197"/>
      <c r="CA378" s="197"/>
      <c r="CB378" s="197"/>
      <c r="CC378" s="197"/>
      <c r="CD378" s="197"/>
      <c r="CE378" s="197"/>
      <c r="CF378" s="197"/>
      <c r="CG378" s="197"/>
      <c r="CH378" s="197"/>
      <c r="CI378" s="197"/>
      <c r="CJ378" s="197"/>
      <c r="CK378" s="197"/>
      <c r="CL378" s="197"/>
      <c r="FX378" s="28"/>
    </row>
    <row r="379" spans="1:192" s="26" customFormat="1" ht="9.75" customHeight="1" x14ac:dyDescent="0.25">
      <c r="A379" s="236"/>
      <c r="B379" s="236"/>
      <c r="C379" s="220"/>
      <c r="D379" s="220"/>
      <c r="E379" s="223"/>
      <c r="F379" s="220"/>
      <c r="G379" s="238"/>
      <c r="H379" s="236"/>
      <c r="I379" s="236"/>
      <c r="J379" s="236"/>
      <c r="K379" s="252"/>
      <c r="L379" s="237"/>
      <c r="M379" s="236"/>
      <c r="N379" s="237"/>
      <c r="O379" s="237"/>
      <c r="P379" s="236"/>
      <c r="Q379" s="236"/>
      <c r="R379" s="236"/>
      <c r="S379" s="236"/>
      <c r="T379" s="234"/>
      <c r="U379" s="236"/>
      <c r="V379" s="38"/>
      <c r="W379" s="46"/>
      <c r="X379" s="157"/>
      <c r="Y379" s="86"/>
      <c r="Z379" s="86"/>
      <c r="AA379" s="86"/>
      <c r="AB379" s="133"/>
      <c r="AC379" s="133"/>
      <c r="AD379" s="133"/>
      <c r="AE379" s="133"/>
      <c r="AF379" s="39" t="str">
        <f>IFERROR(IF(AND(X378="Probabilidad",X379="Probabilidad"),(AF378-(+AF378*AA379)),IF(X379="Probabilidad",(Q378-(+Q378*AA379)),IF(X379="Impacto",AF378,""))),"")</f>
        <v/>
      </c>
      <c r="AG379" s="242"/>
      <c r="AH379" s="242"/>
      <c r="AI379" s="236"/>
      <c r="AJ379" s="85" t="str">
        <f>IFERROR(IF(AND(#REF!="Impacto",#REF!="Impacto"),(AJ378-(+AJ378*#REF!)),IF(#REF!="Impacto",(T378-(+T378*#REF!)),IF(#REF!="Probabilidad",AJ378,""))),"")</f>
        <v/>
      </c>
      <c r="AK379" s="242"/>
      <c r="AL379" s="242"/>
      <c r="AM379" s="236"/>
      <c r="AN379" s="236"/>
      <c r="AO379" s="236"/>
      <c r="AP379" s="86"/>
      <c r="AQ379" s="86"/>
      <c r="AR379" s="45"/>
      <c r="AS379" s="86"/>
      <c r="AT379" s="86"/>
      <c r="AU379" s="86"/>
      <c r="AV379" s="236"/>
      <c r="AW379" s="236"/>
      <c r="AX379" s="204"/>
      <c r="AY379" s="114"/>
      <c r="BA379" s="197"/>
      <c r="BB379" s="197"/>
      <c r="BC379" s="197"/>
      <c r="BD379" s="197"/>
      <c r="BE379" s="197"/>
      <c r="BF379" s="197"/>
      <c r="BG379" s="197"/>
      <c r="BH379" s="197"/>
      <c r="BI379" s="197"/>
      <c r="BJ379" s="197"/>
      <c r="BK379" s="197"/>
      <c r="BL379" s="197"/>
      <c r="BM379" s="197"/>
      <c r="BN379" s="197"/>
      <c r="BO379" s="197"/>
      <c r="BP379" s="197"/>
      <c r="BQ379" s="197"/>
      <c r="BR379" s="197"/>
      <c r="BS379" s="197"/>
      <c r="BT379" s="197"/>
      <c r="BU379" s="197"/>
      <c r="BV379" s="197"/>
      <c r="BW379" s="197"/>
      <c r="BX379" s="197"/>
      <c r="BY379" s="197"/>
      <c r="BZ379" s="197"/>
      <c r="CA379" s="197"/>
      <c r="CB379" s="197"/>
      <c r="CC379" s="197"/>
      <c r="CD379" s="197"/>
      <c r="CE379" s="197"/>
      <c r="CF379" s="197"/>
      <c r="CG379" s="197"/>
      <c r="CH379" s="197"/>
      <c r="CI379" s="197"/>
      <c r="CJ379" s="197"/>
      <c r="CK379" s="197"/>
      <c r="CL379" s="197"/>
      <c r="FX379" s="28"/>
    </row>
    <row r="380" spans="1:192" s="26" customFormat="1" ht="9.75" customHeight="1" x14ac:dyDescent="0.25">
      <c r="A380" s="236"/>
      <c r="B380" s="236"/>
      <c r="C380" s="220"/>
      <c r="D380" s="220"/>
      <c r="E380" s="223"/>
      <c r="F380" s="220"/>
      <c r="G380" s="238"/>
      <c r="H380" s="236"/>
      <c r="I380" s="236"/>
      <c r="J380" s="236"/>
      <c r="K380" s="252"/>
      <c r="L380" s="237"/>
      <c r="M380" s="236"/>
      <c r="N380" s="237"/>
      <c r="O380" s="237"/>
      <c r="P380" s="236"/>
      <c r="Q380" s="236"/>
      <c r="R380" s="236"/>
      <c r="S380" s="236"/>
      <c r="T380" s="234"/>
      <c r="U380" s="236"/>
      <c r="V380" s="38"/>
      <c r="W380" s="46"/>
      <c r="X380" s="157"/>
      <c r="Y380" s="86"/>
      <c r="Z380" s="86"/>
      <c r="AA380" s="86" t="str">
        <f t="shared" ref="AA380:AA458" si="12">IF(AND(Y380=$GD$2,Z380=$GE$2),"50%",IF(AND(Y380=$GD$2,Z380=$GE$3),"40%",IF(AND(Y380=$GD$3,Z380=$GE$2),"40%",IF(AND(Y380=$GD$3,Z380=$GE$3),"30%",IF(AND(Y380=$GD$4,Z380=$GE$2),"35%",IF(AND(Y380=$GD$4,Z380=$GE$3),"25%",""))))))</f>
        <v/>
      </c>
      <c r="AB380" s="133"/>
      <c r="AC380" s="133"/>
      <c r="AD380" s="133"/>
      <c r="AE380" s="133"/>
      <c r="AF380" s="39" t="str">
        <f>IFERROR(IF(AND(X379="Probabilidad",X380="Probabilidad"),(AF379-(+AF379*AA380)),IF(X380="Probabilidad",(Q379-(+Q379*AA380)),IF(X380="Impacto",AF379,""))),"")</f>
        <v/>
      </c>
      <c r="AG380" s="242"/>
      <c r="AH380" s="242"/>
      <c r="AI380" s="236"/>
      <c r="AJ380" s="85" t="str">
        <f>IFERROR(IF(AND(#REF!="Impacto",AA380="Impacto"),(AJ379-(+AJ379*AA380)),IF(X380="Impacto",(T379-(+T379*AA380)),IF(X380="Probabilidad",AJ379,""))),"")</f>
        <v/>
      </c>
      <c r="AK380" s="242"/>
      <c r="AL380" s="242"/>
      <c r="AM380" s="236"/>
      <c r="AN380" s="236"/>
      <c r="AO380" s="236"/>
      <c r="AP380" s="86"/>
      <c r="AQ380" s="86"/>
      <c r="AR380" s="45"/>
      <c r="AS380" s="86"/>
      <c r="AT380" s="86"/>
      <c r="AU380" s="86"/>
      <c r="AV380" s="236"/>
      <c r="AW380" s="236"/>
      <c r="AX380" s="204"/>
      <c r="AY380" s="114"/>
      <c r="BA380" s="197"/>
      <c r="BB380" s="197"/>
      <c r="BC380" s="197"/>
      <c r="BD380" s="197"/>
      <c r="BE380" s="197"/>
      <c r="BF380" s="197"/>
      <c r="BG380" s="197"/>
      <c r="BH380" s="197"/>
      <c r="BI380" s="197"/>
      <c r="BJ380" s="197"/>
      <c r="BK380" s="197"/>
      <c r="BL380" s="197"/>
      <c r="BM380" s="197"/>
      <c r="BN380" s="197"/>
      <c r="BO380" s="197"/>
      <c r="BP380" s="197"/>
      <c r="BQ380" s="197"/>
      <c r="BR380" s="197"/>
      <c r="BS380" s="197"/>
      <c r="BT380" s="197"/>
      <c r="BU380" s="197"/>
      <c r="BV380" s="197"/>
      <c r="BW380" s="197"/>
      <c r="BX380" s="197"/>
      <c r="BY380" s="197"/>
      <c r="BZ380" s="197"/>
      <c r="CA380" s="197"/>
      <c r="CB380" s="197"/>
      <c r="CC380" s="197"/>
      <c r="CD380" s="197"/>
      <c r="CE380" s="197"/>
      <c r="CF380" s="197"/>
      <c r="CG380" s="197"/>
      <c r="CH380" s="197"/>
      <c r="CI380" s="197"/>
      <c r="CJ380" s="197"/>
      <c r="CK380" s="197"/>
      <c r="CL380" s="197"/>
      <c r="FX380" s="28"/>
    </row>
    <row r="381" spans="1:192" s="26" customFormat="1" ht="9.75" customHeight="1" x14ac:dyDescent="0.25">
      <c r="A381" s="236"/>
      <c r="B381" s="236"/>
      <c r="C381" s="221"/>
      <c r="D381" s="221"/>
      <c r="E381" s="224"/>
      <c r="F381" s="221"/>
      <c r="G381" s="238"/>
      <c r="H381" s="236"/>
      <c r="I381" s="236"/>
      <c r="J381" s="236"/>
      <c r="K381" s="252"/>
      <c r="L381" s="237"/>
      <c r="M381" s="236"/>
      <c r="N381" s="237"/>
      <c r="O381" s="237"/>
      <c r="P381" s="236"/>
      <c r="Q381" s="236"/>
      <c r="R381" s="236"/>
      <c r="S381" s="236"/>
      <c r="T381" s="234"/>
      <c r="U381" s="236"/>
      <c r="V381" s="38"/>
      <c r="W381" s="46"/>
      <c r="X381" s="157"/>
      <c r="Y381" s="86"/>
      <c r="Z381" s="86"/>
      <c r="AA381" s="86" t="str">
        <f t="shared" si="12"/>
        <v/>
      </c>
      <c r="AB381" s="133"/>
      <c r="AC381" s="133"/>
      <c r="AD381" s="133"/>
      <c r="AE381" s="133"/>
      <c r="AF381" s="39" t="str">
        <f>IFERROR(IF(AND(X380="Probabilidad",X381="Probabilidad"),(AF380-(+AF380*AA381)),IF(X381="Probabilidad",(Q380-(+Q380*AA381)),IF(X381="Impacto",AF380,""))),"")</f>
        <v/>
      </c>
      <c r="AG381" s="242"/>
      <c r="AH381" s="242"/>
      <c r="AI381" s="236"/>
      <c r="AJ381" s="85" t="str">
        <f>IFERROR(IF(AND(X380="Impacto",AA381="Impacto"),(AJ380-(+AJ380*AA381)),IF(X381="Impacto",(T380-(+T380*AA381)),IF(X381="Probabilidad",AJ380,""))),"")</f>
        <v/>
      </c>
      <c r="AK381" s="242"/>
      <c r="AL381" s="242"/>
      <c r="AM381" s="236"/>
      <c r="AN381" s="236"/>
      <c r="AO381" s="236"/>
      <c r="AP381" s="86"/>
      <c r="AQ381" s="86"/>
      <c r="AR381" s="45"/>
      <c r="AS381" s="86"/>
      <c r="AT381" s="86"/>
      <c r="AU381" s="86"/>
      <c r="AV381" s="236"/>
      <c r="AW381" s="236"/>
      <c r="AX381" s="205"/>
      <c r="AY381" s="115"/>
      <c r="BA381" s="197"/>
      <c r="BB381" s="197"/>
      <c r="BC381" s="197"/>
      <c r="BD381" s="197"/>
      <c r="BE381" s="197"/>
      <c r="BF381" s="197"/>
      <c r="BG381" s="197"/>
      <c r="BH381" s="197"/>
      <c r="BI381" s="197"/>
      <c r="BJ381" s="197"/>
      <c r="BK381" s="197"/>
      <c r="BL381" s="197"/>
      <c r="BM381" s="197"/>
      <c r="BN381" s="197"/>
      <c r="BO381" s="197"/>
      <c r="BP381" s="197"/>
      <c r="BQ381" s="197"/>
      <c r="BR381" s="197"/>
      <c r="BS381" s="197"/>
      <c r="BT381" s="197"/>
      <c r="BU381" s="197"/>
      <c r="BV381" s="197"/>
      <c r="BW381" s="197"/>
      <c r="BX381" s="197"/>
      <c r="BY381" s="197"/>
      <c r="BZ381" s="197"/>
      <c r="CA381" s="197"/>
      <c r="CB381" s="197"/>
      <c r="CC381" s="197"/>
      <c r="CD381" s="197"/>
      <c r="CE381" s="197"/>
      <c r="CF381" s="197"/>
      <c r="CG381" s="197"/>
      <c r="CH381" s="197"/>
      <c r="CI381" s="197"/>
      <c r="CJ381" s="197"/>
      <c r="CK381" s="197"/>
      <c r="CL381" s="197"/>
      <c r="FX381" s="28"/>
    </row>
    <row r="382" spans="1:192" s="26" customFormat="1" ht="9.75" customHeight="1" x14ac:dyDescent="0.25">
      <c r="A382" s="236">
        <v>62</v>
      </c>
      <c r="B382" s="236" t="s">
        <v>400</v>
      </c>
      <c r="C382" s="219" t="s">
        <v>841</v>
      </c>
      <c r="D382" s="219" t="s">
        <v>814</v>
      </c>
      <c r="E382" s="222" t="str">
        <f>IFERROR(VLOOKUP(C382,Tabla4[#All],2,0),"")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382" s="219" t="s">
        <v>29</v>
      </c>
      <c r="G382" s="238" t="s">
        <v>32</v>
      </c>
      <c r="H382" s="236" t="s">
        <v>72</v>
      </c>
      <c r="I382" s="252" t="s">
        <v>426</v>
      </c>
      <c r="J382" s="252" t="s">
        <v>427</v>
      </c>
      <c r="K382" s="237" t="s">
        <v>654</v>
      </c>
      <c r="L382" s="237" t="s">
        <v>655</v>
      </c>
      <c r="M382" s="236" t="s">
        <v>32</v>
      </c>
      <c r="N382" s="237" t="s">
        <v>163</v>
      </c>
      <c r="O382" s="237">
        <v>1800</v>
      </c>
      <c r="P382" s="236" t="str">
        <f>IF(AND(O382&lt;=2),"Muy Baja",IF(AND(O382&gt;=3,O382&lt;=23),"Baja",IF(AND(O382&gt;=24,O382&lt;=499),"Media",IF(AND(O382&gt;=500,O382&lt;=4999),"Alta",IF(AND(O382&gt;=5000),"Muy Alta",FALSE)))))</f>
        <v>Alta</v>
      </c>
      <c r="Q382" s="236" t="str">
        <f>IF(AND(O382&lt;=2),"20%",IF(AND(O382&gt;=3,O382&lt;=23),"40%",IF(AND(O382&gt;=24,O382&lt;=499),"60%",IF(AND(O382&gt;=500,O382&lt;=4999),"80%",IF(AND(O382&gt;=5000),"100%",FALSE)))))</f>
        <v>80%</v>
      </c>
      <c r="R382" s="236" t="s">
        <v>42</v>
      </c>
      <c r="S382" s="236" t="str">
        <f>IF(AND(R382=$GB$4),"Leve",IF(AND(R382=$GB$5),"Menor",IF(AND(R382=$GB$6),"Moderado",IF(AND(R382=$GB$7),"mayor",IF(AND(R382=$GB$8),"Catastrófico",IF(AND(R382=$GB$10),"Leve",IF(AND(R382=$GB$11),"Menor",IF(AND(R382=$GB$12),"Moderado",IF(AND(R382=$GB$13),"Mayor",IF(AND(R382=$GB$14),"Catastrófico",FALSE))))))))))</f>
        <v>Moderado</v>
      </c>
      <c r="T382" s="234" t="str">
        <f>IF(AND(S382="Leve"),"20%",IF(AND(S382="Menor"),"40%",IF(AND(S382="Moderado"),"60%",IF(AND(S382="Mayor"),"80%",IF(AND(S382="Catastrófico"),"100%","")))))</f>
        <v>60%</v>
      </c>
      <c r="U382" s="236" t="str">
        <f>INDEX('[3]MATRIZ RIESGO'!$D$6:$H$10,MATCH(P382,'[3]MATRIZ RIESGO'!$C$6:$C$10,),MATCH(S382,'[3]MATRIZ RIESGO'!$D$5:$H$5,))</f>
        <v>Alto</v>
      </c>
      <c r="V382" s="38">
        <v>1</v>
      </c>
      <c r="W382" s="38" t="s">
        <v>428</v>
      </c>
      <c r="X382" s="157" t="s">
        <v>54</v>
      </c>
      <c r="Y382" s="86" t="s">
        <v>51</v>
      </c>
      <c r="Z382" s="86" t="s">
        <v>57</v>
      </c>
      <c r="AA382" s="86" t="str">
        <f t="shared" si="12"/>
        <v>40%</v>
      </c>
      <c r="AB382" s="133" t="s">
        <v>786</v>
      </c>
      <c r="AC382" s="133" t="s">
        <v>791</v>
      </c>
      <c r="AD382" s="133" t="s">
        <v>796</v>
      </c>
      <c r="AE382" s="133" t="s">
        <v>785</v>
      </c>
      <c r="AF382" s="39">
        <f>IFERROR(IF(X382="Probabilidad",(Q382-(+Q382*AA382)),IF(X382="Impacto",Q382,"")),"")</f>
        <v>0.48</v>
      </c>
      <c r="AG382" s="242">
        <f>LOOKUP(2,1/(AF382:AF387&lt;&gt;""),AF382:AF387)</f>
        <v>0.28799999999999998</v>
      </c>
      <c r="AH382" s="118"/>
      <c r="AI382" s="236" t="str">
        <f>IF(AND(AH382&lt;=20%),"Muy Baja",IF(AND(AH382&gt;=21%,AH382&lt;=40%),"Baja",IF(AND(AH382&gt;=41%,AH382&lt;=60%),"Media",IF(AND(AH382&gt;=61%,AH382&lt;=80%),"Alta",IF(AND(AH382&gt;=81%,AH382&gt;=100%),"Muy Alta",FALSE)))))</f>
        <v>Muy Baja</v>
      </c>
      <c r="AJ382" s="85" t="str">
        <f>IFERROR(IF(X382="Impacto",(T382-(+T382*AA382)),IF(X382="Probabilidad",T382,"")),"")</f>
        <v>60%</v>
      </c>
      <c r="AK382" s="242" t="str">
        <f>LOOKUP(2,1/(AJ382:AJ387&lt;&gt;""),AJ382:AJ387)</f>
        <v>60%</v>
      </c>
      <c r="AL382" s="118"/>
      <c r="AM382" s="236" t="str">
        <f>CHOOSE((AL382&gt;=0%)+(AL382&gt;=21%)+(AL382&gt;=41%)+(AL382&gt;=61%)+(AL382&gt;=81%),"Leve","Menor","Moderado","Mayor","Catastrófico")</f>
        <v>Leve</v>
      </c>
      <c r="AN382" s="236" t="s">
        <v>174</v>
      </c>
      <c r="AO382" s="236" t="s">
        <v>64</v>
      </c>
      <c r="AP382" s="86"/>
      <c r="AQ382" s="86"/>
      <c r="AR382" s="45"/>
      <c r="AS382" s="86"/>
      <c r="AT382" s="86"/>
      <c r="AU382" s="86"/>
      <c r="AV382" s="236"/>
      <c r="AW382" s="236" t="s">
        <v>159</v>
      </c>
      <c r="AX382" s="203"/>
      <c r="AY382" s="113"/>
      <c r="BA382" s="197"/>
      <c r="BB382" s="197"/>
      <c r="BC382" s="197"/>
      <c r="BD382" s="197"/>
      <c r="BE382" s="197"/>
      <c r="BF382" s="197"/>
      <c r="BG382" s="197"/>
      <c r="BH382" s="197"/>
      <c r="BI382" s="197"/>
      <c r="BJ382" s="197"/>
      <c r="BK382" s="197"/>
      <c r="BL382" s="197"/>
      <c r="BM382" s="197"/>
      <c r="BN382" s="197"/>
      <c r="BO382" s="197"/>
      <c r="BP382" s="197"/>
      <c r="BQ382" s="197"/>
      <c r="BR382" s="197"/>
      <c r="BS382" s="197"/>
      <c r="BT382" s="197"/>
      <c r="BU382" s="197"/>
      <c r="BV382" s="197"/>
      <c r="BW382" s="197"/>
      <c r="BX382" s="197"/>
      <c r="BY382" s="197"/>
      <c r="BZ382" s="197"/>
      <c r="CA382" s="197"/>
      <c r="CB382" s="197"/>
      <c r="CC382" s="197"/>
      <c r="CD382" s="197"/>
      <c r="CE382" s="197"/>
      <c r="CF382" s="197"/>
      <c r="CG382" s="197"/>
      <c r="CH382" s="197"/>
      <c r="CI382" s="197"/>
      <c r="CJ382" s="197"/>
      <c r="CK382" s="197"/>
      <c r="CL382" s="197"/>
      <c r="FX382" s="28"/>
    </row>
    <row r="383" spans="1:192" s="26" customFormat="1" ht="9.75" customHeight="1" x14ac:dyDescent="0.25">
      <c r="A383" s="236"/>
      <c r="B383" s="236"/>
      <c r="C383" s="220"/>
      <c r="D383" s="220"/>
      <c r="E383" s="223"/>
      <c r="F383" s="220"/>
      <c r="G383" s="238"/>
      <c r="H383" s="236"/>
      <c r="I383" s="252"/>
      <c r="J383" s="252"/>
      <c r="K383" s="237"/>
      <c r="L383" s="237"/>
      <c r="M383" s="236"/>
      <c r="N383" s="237"/>
      <c r="O383" s="237"/>
      <c r="P383" s="236"/>
      <c r="Q383" s="236"/>
      <c r="R383" s="236"/>
      <c r="S383" s="236"/>
      <c r="T383" s="234"/>
      <c r="U383" s="236"/>
      <c r="V383" s="38">
        <v>2</v>
      </c>
      <c r="W383" s="38" t="s">
        <v>660</v>
      </c>
      <c r="X383" s="157" t="s">
        <v>54</v>
      </c>
      <c r="Y383" s="86" t="s">
        <v>51</v>
      </c>
      <c r="Z383" s="86" t="s">
        <v>57</v>
      </c>
      <c r="AA383" s="86" t="str">
        <f t="shared" si="12"/>
        <v>40%</v>
      </c>
      <c r="AB383" s="133" t="s">
        <v>786</v>
      </c>
      <c r="AC383" s="133" t="s">
        <v>791</v>
      </c>
      <c r="AD383" s="133" t="s">
        <v>796</v>
      </c>
      <c r="AE383" s="133" t="s">
        <v>785</v>
      </c>
      <c r="AF383" s="39">
        <f>IFERROR(IF(AND(X382="Probabilidad",X383="Probabilidad"),(AF382-(+AF382*AA383)),IF(X383="Probabilidad",(Q382-(+Q382*AA383)),IF(X383="Impacto",AF382,""))),"")</f>
        <v>0.28799999999999998</v>
      </c>
      <c r="AG383" s="242"/>
      <c r="AH383" s="118"/>
      <c r="AI383" s="236"/>
      <c r="AJ383" s="85" t="str">
        <f>IFERROR(IF(AND(X382="Impacto",#REF!="Impacto"),(AJ382-(+AJ382*#REF!)),IF(#REF!="Impacto",(T382-(+T382*#REF!)),IF(#REF!="Probabilidad",AJ382,""))),"")</f>
        <v/>
      </c>
      <c r="AK383" s="242"/>
      <c r="AL383" s="118"/>
      <c r="AM383" s="236"/>
      <c r="AN383" s="236"/>
      <c r="AO383" s="236"/>
      <c r="AP383" s="86"/>
      <c r="AQ383" s="86"/>
      <c r="AR383" s="45"/>
      <c r="AS383" s="86"/>
      <c r="AT383" s="86"/>
      <c r="AU383" s="86"/>
      <c r="AV383" s="236"/>
      <c r="AW383" s="236"/>
      <c r="AX383" s="204"/>
      <c r="AY383" s="114"/>
      <c r="BA383" s="197"/>
      <c r="BB383" s="197"/>
      <c r="BC383" s="197"/>
      <c r="BD383" s="197"/>
      <c r="BE383" s="197"/>
      <c r="BF383" s="197"/>
      <c r="BG383" s="197"/>
      <c r="BH383" s="197"/>
      <c r="BI383" s="197"/>
      <c r="BJ383" s="197"/>
      <c r="BK383" s="197"/>
      <c r="BL383" s="197"/>
      <c r="BM383" s="197"/>
      <c r="BN383" s="197"/>
      <c r="BO383" s="197"/>
      <c r="BP383" s="197"/>
      <c r="BQ383" s="197"/>
      <c r="BR383" s="197"/>
      <c r="BS383" s="197"/>
      <c r="BT383" s="197"/>
      <c r="BU383" s="197"/>
      <c r="BV383" s="197"/>
      <c r="BW383" s="197"/>
      <c r="BX383" s="197"/>
      <c r="BY383" s="197"/>
      <c r="BZ383" s="197"/>
      <c r="CA383" s="197"/>
      <c r="CB383" s="197"/>
      <c r="CC383" s="197"/>
      <c r="CD383" s="197"/>
      <c r="CE383" s="197"/>
      <c r="CF383" s="197"/>
      <c r="CG383" s="197"/>
      <c r="CH383" s="197"/>
      <c r="CI383" s="197"/>
      <c r="CJ383" s="197"/>
      <c r="CK383" s="197"/>
      <c r="CL383" s="197"/>
      <c r="FX383" s="28"/>
    </row>
    <row r="384" spans="1:192" s="26" customFormat="1" ht="9.75" customHeight="1" x14ac:dyDescent="0.25">
      <c r="A384" s="236"/>
      <c r="B384" s="236"/>
      <c r="C384" s="220"/>
      <c r="D384" s="220"/>
      <c r="E384" s="223"/>
      <c r="F384" s="220"/>
      <c r="G384" s="238"/>
      <c r="H384" s="236"/>
      <c r="I384" s="252"/>
      <c r="J384" s="252"/>
      <c r="K384" s="237"/>
      <c r="L384" s="237"/>
      <c r="M384" s="236"/>
      <c r="N384" s="237"/>
      <c r="O384" s="237"/>
      <c r="P384" s="236"/>
      <c r="Q384" s="236"/>
      <c r="R384" s="236"/>
      <c r="S384" s="236"/>
      <c r="T384" s="234"/>
      <c r="U384" s="236"/>
      <c r="V384" s="38"/>
      <c r="W384" s="38"/>
      <c r="X384" s="157"/>
      <c r="Y384" s="86"/>
      <c r="Z384" s="86"/>
      <c r="AA384" s="86" t="str">
        <f t="shared" si="12"/>
        <v/>
      </c>
      <c r="AB384" s="133"/>
      <c r="AC384" s="133"/>
      <c r="AD384" s="133"/>
      <c r="AE384" s="133"/>
      <c r="AF384" s="39" t="str">
        <f>IFERROR(IF(AND(X383="Probabilidad",X384="Probabilidad"),(AF383-(+AF383*AA384)),IF(X384="Probabilidad",(Q383-(+Q383*AA384)),IF(X384="Impacto",AF383,""))),"")</f>
        <v/>
      </c>
      <c r="AG384" s="242"/>
      <c r="AH384" s="118"/>
      <c r="AI384" s="236"/>
      <c r="AJ384" s="85" t="str">
        <f>IFERROR(IF(AND(#REF!="Impacto",#REF!="Impacto"),(AJ383-(+AJ383*#REF!)),IF(#REF!="Impacto",(T383-(+T383*#REF!)),IF(#REF!="Probabilidad",AJ383,""))),"")</f>
        <v/>
      </c>
      <c r="AK384" s="242"/>
      <c r="AL384" s="118"/>
      <c r="AM384" s="236"/>
      <c r="AN384" s="236"/>
      <c r="AO384" s="236"/>
      <c r="AP384" s="86"/>
      <c r="AQ384" s="86"/>
      <c r="AR384" s="45"/>
      <c r="AS384" s="86"/>
      <c r="AT384" s="86"/>
      <c r="AU384" s="86"/>
      <c r="AV384" s="236"/>
      <c r="AW384" s="236"/>
      <c r="AX384" s="204"/>
      <c r="AY384" s="114"/>
      <c r="BA384" s="197"/>
      <c r="BB384" s="197"/>
      <c r="BC384" s="197"/>
      <c r="BD384" s="197"/>
      <c r="BE384" s="197"/>
      <c r="BF384" s="197"/>
      <c r="BG384" s="197"/>
      <c r="BH384" s="197"/>
      <c r="BI384" s="197"/>
      <c r="BJ384" s="197"/>
      <c r="BK384" s="197"/>
      <c r="BL384" s="197"/>
      <c r="BM384" s="197"/>
      <c r="BN384" s="197"/>
      <c r="BO384" s="197"/>
      <c r="BP384" s="197"/>
      <c r="BQ384" s="197"/>
      <c r="BR384" s="197"/>
      <c r="BS384" s="197"/>
      <c r="BT384" s="197"/>
      <c r="BU384" s="197"/>
      <c r="BV384" s="197"/>
      <c r="BW384" s="197"/>
      <c r="BX384" s="197"/>
      <c r="BY384" s="197"/>
      <c r="BZ384" s="197"/>
      <c r="CA384" s="197"/>
      <c r="CB384" s="197"/>
      <c r="CC384" s="197"/>
      <c r="CD384" s="197"/>
      <c r="CE384" s="197"/>
      <c r="CF384" s="197"/>
      <c r="CG384" s="197"/>
      <c r="CH384" s="197"/>
      <c r="CI384" s="197"/>
      <c r="CJ384" s="197"/>
      <c r="CK384" s="197"/>
      <c r="CL384" s="197"/>
      <c r="FX384" s="28"/>
    </row>
    <row r="385" spans="1:181" s="26" customFormat="1" ht="9.75" customHeight="1" x14ac:dyDescent="0.25">
      <c r="A385" s="236"/>
      <c r="B385" s="236"/>
      <c r="C385" s="220"/>
      <c r="D385" s="220"/>
      <c r="E385" s="223"/>
      <c r="F385" s="220"/>
      <c r="G385" s="238"/>
      <c r="H385" s="236"/>
      <c r="I385" s="252"/>
      <c r="J385" s="252"/>
      <c r="K385" s="237"/>
      <c r="L385" s="237"/>
      <c r="M385" s="236"/>
      <c r="N385" s="237"/>
      <c r="O385" s="237"/>
      <c r="P385" s="236"/>
      <c r="Q385" s="236"/>
      <c r="R385" s="236"/>
      <c r="S385" s="236"/>
      <c r="T385" s="234"/>
      <c r="U385" s="236"/>
      <c r="V385" s="38"/>
      <c r="W385" s="38"/>
      <c r="X385" s="157"/>
      <c r="Y385" s="86"/>
      <c r="Z385" s="86"/>
      <c r="AA385" s="86" t="str">
        <f t="shared" si="12"/>
        <v/>
      </c>
      <c r="AB385" s="133"/>
      <c r="AC385" s="133"/>
      <c r="AD385" s="133"/>
      <c r="AE385" s="133"/>
      <c r="AF385" s="39" t="str">
        <f>IFERROR(IF(AND(X384="Probabilidad",X385="Probabilidad"),(AF384-(+AF384*AA385)),IF(X385="Probabilidad",(Q384-(+Q384*AA385)),IF(X385="Impacto",AF384,""))),"")</f>
        <v/>
      </c>
      <c r="AG385" s="242"/>
      <c r="AH385" s="118"/>
      <c r="AI385" s="236"/>
      <c r="AJ385" s="85" t="str">
        <f>IFERROR(IF(AND(#REF!="Impacto",#REF!="Impacto"),(AJ384-(+AJ384*#REF!)),IF(#REF!="Impacto",(T384-(+T384*#REF!)),IF(#REF!="Probabilidad",AJ384,""))),"")</f>
        <v/>
      </c>
      <c r="AK385" s="242"/>
      <c r="AL385" s="118"/>
      <c r="AM385" s="236"/>
      <c r="AN385" s="236"/>
      <c r="AO385" s="236"/>
      <c r="AP385" s="86"/>
      <c r="AQ385" s="86"/>
      <c r="AR385" s="45"/>
      <c r="AS385" s="86"/>
      <c r="AT385" s="86"/>
      <c r="AU385" s="86"/>
      <c r="AV385" s="236"/>
      <c r="AW385" s="236"/>
      <c r="AX385" s="204"/>
      <c r="AY385" s="114"/>
      <c r="BA385" s="197"/>
      <c r="BB385" s="197"/>
      <c r="BC385" s="197"/>
      <c r="BD385" s="197"/>
      <c r="BE385" s="197"/>
      <c r="BF385" s="197"/>
      <c r="BG385" s="197"/>
      <c r="BH385" s="197"/>
      <c r="BI385" s="197"/>
      <c r="BJ385" s="197"/>
      <c r="BK385" s="197"/>
      <c r="BL385" s="197"/>
      <c r="BM385" s="197"/>
      <c r="BN385" s="197"/>
      <c r="BO385" s="197"/>
      <c r="BP385" s="197"/>
      <c r="BQ385" s="197"/>
      <c r="BR385" s="197"/>
      <c r="BS385" s="197"/>
      <c r="BT385" s="197"/>
      <c r="BU385" s="197"/>
      <c r="BV385" s="197"/>
      <c r="BW385" s="197"/>
      <c r="BX385" s="197"/>
      <c r="BY385" s="197"/>
      <c r="BZ385" s="197"/>
      <c r="CA385" s="197"/>
      <c r="CB385" s="197"/>
      <c r="CC385" s="197"/>
      <c r="CD385" s="197"/>
      <c r="CE385" s="197"/>
      <c r="CF385" s="197"/>
      <c r="CG385" s="197"/>
      <c r="CH385" s="197"/>
      <c r="CI385" s="197"/>
      <c r="CJ385" s="197"/>
      <c r="CK385" s="197"/>
      <c r="CL385" s="197"/>
      <c r="FX385" s="28"/>
    </row>
    <row r="386" spans="1:181" s="26" customFormat="1" ht="9.75" customHeight="1" x14ac:dyDescent="0.25">
      <c r="A386" s="236"/>
      <c r="B386" s="236"/>
      <c r="C386" s="220"/>
      <c r="D386" s="220"/>
      <c r="E386" s="223"/>
      <c r="F386" s="220"/>
      <c r="G386" s="238"/>
      <c r="H386" s="236"/>
      <c r="I386" s="252"/>
      <c r="J386" s="252"/>
      <c r="K386" s="237"/>
      <c r="L386" s="237"/>
      <c r="M386" s="236"/>
      <c r="N386" s="237"/>
      <c r="O386" s="237"/>
      <c r="P386" s="236"/>
      <c r="Q386" s="236"/>
      <c r="R386" s="236"/>
      <c r="S386" s="236"/>
      <c r="T386" s="234"/>
      <c r="U386" s="236"/>
      <c r="V386" s="38"/>
      <c r="W386" s="38"/>
      <c r="X386" s="157"/>
      <c r="Y386" s="86"/>
      <c r="Z386" s="86"/>
      <c r="AA386" s="86" t="str">
        <f t="shared" si="12"/>
        <v/>
      </c>
      <c r="AB386" s="133"/>
      <c r="AC386" s="133"/>
      <c r="AD386" s="133"/>
      <c r="AE386" s="133"/>
      <c r="AF386" s="39" t="str">
        <f>IFERROR(IF(AND(X385="Probabilidad",X386="Probabilidad"),(AF385-(+AF385*AA386)),IF(X386="Probabilidad",(Q385-(+Q385*AA386)),IF(X386="Impacto",AF385,""))),"")</f>
        <v/>
      </c>
      <c r="AG386" s="242"/>
      <c r="AH386" s="118"/>
      <c r="AI386" s="236"/>
      <c r="AJ386" s="85" t="str">
        <f>IFERROR(IF(AND(#REF!="Impacto",AA386="Impacto"),(AJ385-(+AJ385*AA386)),IF(X386="Impacto",(T385-(+T385*AA386)),IF(X386="Probabilidad",AJ385,""))),"")</f>
        <v/>
      </c>
      <c r="AK386" s="242"/>
      <c r="AL386" s="118"/>
      <c r="AM386" s="236"/>
      <c r="AN386" s="236"/>
      <c r="AO386" s="236"/>
      <c r="AP386" s="86"/>
      <c r="AQ386" s="86"/>
      <c r="AR386" s="45"/>
      <c r="AS386" s="86"/>
      <c r="AT386" s="86"/>
      <c r="AU386" s="86"/>
      <c r="AV386" s="236"/>
      <c r="AW386" s="236"/>
      <c r="AX386" s="204"/>
      <c r="AY386" s="114"/>
      <c r="BA386" s="197"/>
      <c r="BB386" s="197"/>
      <c r="BC386" s="197"/>
      <c r="BD386" s="197"/>
      <c r="BE386" s="197"/>
      <c r="BF386" s="197"/>
      <c r="BG386" s="197"/>
      <c r="BH386" s="197"/>
      <c r="BI386" s="197"/>
      <c r="BJ386" s="197"/>
      <c r="BK386" s="197"/>
      <c r="BL386" s="197"/>
      <c r="BM386" s="197"/>
      <c r="BN386" s="197"/>
      <c r="BO386" s="197"/>
      <c r="BP386" s="197"/>
      <c r="BQ386" s="197"/>
      <c r="BR386" s="197"/>
      <c r="BS386" s="197"/>
      <c r="BT386" s="197"/>
      <c r="BU386" s="197"/>
      <c r="BV386" s="197"/>
      <c r="BW386" s="197"/>
      <c r="BX386" s="197"/>
      <c r="BY386" s="197"/>
      <c r="BZ386" s="197"/>
      <c r="CA386" s="197"/>
      <c r="CB386" s="197"/>
      <c r="CC386" s="197"/>
      <c r="CD386" s="197"/>
      <c r="CE386" s="197"/>
      <c r="CF386" s="197"/>
      <c r="CG386" s="197"/>
      <c r="CH386" s="197"/>
      <c r="CI386" s="197"/>
      <c r="CJ386" s="197"/>
      <c r="CK386" s="197"/>
      <c r="CL386" s="197"/>
      <c r="FX386" s="28"/>
    </row>
    <row r="387" spans="1:181" s="26" customFormat="1" ht="17.399999999999999" customHeight="1" x14ac:dyDescent="0.25">
      <c r="A387" s="236"/>
      <c r="B387" s="236"/>
      <c r="C387" s="221"/>
      <c r="D387" s="221"/>
      <c r="E387" s="224"/>
      <c r="F387" s="221"/>
      <c r="G387" s="238"/>
      <c r="H387" s="236"/>
      <c r="I387" s="252"/>
      <c r="J387" s="252"/>
      <c r="K387" s="237"/>
      <c r="L387" s="237"/>
      <c r="M387" s="236"/>
      <c r="N387" s="237"/>
      <c r="O387" s="237"/>
      <c r="P387" s="236"/>
      <c r="Q387" s="236"/>
      <c r="R387" s="236"/>
      <c r="S387" s="236"/>
      <c r="T387" s="234"/>
      <c r="U387" s="236"/>
      <c r="V387" s="38"/>
      <c r="W387" s="38"/>
      <c r="X387" s="157"/>
      <c r="Y387" s="86"/>
      <c r="Z387" s="86"/>
      <c r="AA387" s="86" t="str">
        <f t="shared" si="12"/>
        <v/>
      </c>
      <c r="AB387" s="133"/>
      <c r="AC387" s="133"/>
      <c r="AD387" s="133"/>
      <c r="AE387" s="133"/>
      <c r="AF387" s="39" t="str">
        <f>IFERROR(IF(AND(X386="Probabilidad",X387="Probabilidad"),(AF386-(+AF386*AA387)),IF(X387="Probabilidad",(Q386-(+Q386*AA387)),IF(X387="Impacto",AF386,""))),"")</f>
        <v/>
      </c>
      <c r="AG387" s="242"/>
      <c r="AH387" s="118"/>
      <c r="AI387" s="236"/>
      <c r="AJ387" s="85" t="str">
        <f>IFERROR(IF(AND(X386="Impacto",AA387="Impacto"),(AJ386-(+AJ386*AA387)),IF(X387="Impacto",(T386-(+T386*AA387)),IF(X387="Probabilidad",AJ386,""))),"")</f>
        <v/>
      </c>
      <c r="AK387" s="242"/>
      <c r="AL387" s="118"/>
      <c r="AM387" s="236"/>
      <c r="AN387" s="236"/>
      <c r="AO387" s="236"/>
      <c r="AP387" s="86"/>
      <c r="AQ387" s="86"/>
      <c r="AR387" s="45"/>
      <c r="AS387" s="86"/>
      <c r="AT387" s="86"/>
      <c r="AU387" s="86"/>
      <c r="AV387" s="236"/>
      <c r="AW387" s="236"/>
      <c r="AX387" s="205"/>
      <c r="AY387" s="115"/>
      <c r="BA387" s="197"/>
      <c r="BB387" s="197"/>
      <c r="BC387" s="197"/>
      <c r="BD387" s="197"/>
      <c r="BE387" s="197"/>
      <c r="BF387" s="197"/>
      <c r="BG387" s="197"/>
      <c r="BH387" s="197"/>
      <c r="BI387" s="197"/>
      <c r="BJ387" s="197"/>
      <c r="BK387" s="197"/>
      <c r="BL387" s="197"/>
      <c r="BM387" s="197"/>
      <c r="BN387" s="197"/>
      <c r="BO387" s="197"/>
      <c r="BP387" s="197"/>
      <c r="BQ387" s="197"/>
      <c r="BR387" s="197"/>
      <c r="BS387" s="197"/>
      <c r="BT387" s="197"/>
      <c r="BU387" s="197"/>
      <c r="BV387" s="197"/>
      <c r="BW387" s="197"/>
      <c r="BX387" s="197"/>
      <c r="BY387" s="197"/>
      <c r="BZ387" s="197"/>
      <c r="CA387" s="197"/>
      <c r="CB387" s="197"/>
      <c r="CC387" s="197"/>
      <c r="CD387" s="197"/>
      <c r="CE387" s="197"/>
      <c r="CF387" s="197"/>
      <c r="CG387" s="197"/>
      <c r="CH387" s="197"/>
      <c r="CI387" s="197"/>
      <c r="CJ387" s="197"/>
      <c r="CK387" s="197"/>
      <c r="CL387" s="197"/>
      <c r="FX387" s="28"/>
    </row>
    <row r="388" spans="1:181" s="92" customFormat="1" ht="26.4" customHeight="1" x14ac:dyDescent="0.25">
      <c r="A388" s="236">
        <v>63</v>
      </c>
      <c r="B388" s="236" t="s">
        <v>400</v>
      </c>
      <c r="C388" s="219" t="s">
        <v>841</v>
      </c>
      <c r="D388" s="219" t="s">
        <v>841</v>
      </c>
      <c r="E388" s="222" t="str">
        <f>IFERROR(VLOOKUP(C388,Tabla4[#All],2,0),"")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388" s="219" t="s">
        <v>29</v>
      </c>
      <c r="G388" s="238" t="s">
        <v>32</v>
      </c>
      <c r="H388" s="236" t="s">
        <v>70</v>
      </c>
      <c r="I388" s="252" t="s">
        <v>611</v>
      </c>
      <c r="J388" s="252" t="s">
        <v>612</v>
      </c>
      <c r="K388" s="252" t="s">
        <v>707</v>
      </c>
      <c r="L388" s="237" t="s">
        <v>590</v>
      </c>
      <c r="M388" s="236" t="s">
        <v>32</v>
      </c>
      <c r="N388" s="237" t="s">
        <v>163</v>
      </c>
      <c r="O388" s="237">
        <v>4985</v>
      </c>
      <c r="P388" s="236" t="str">
        <f>IF(AND(O388&lt;=2),"Muy Baja",IF(AND(O388&gt;=3,O388&lt;=23),"Baja",IF(AND(O388&gt;=24,O388&lt;=499),"Media",IF(AND(O388&gt;=500,O388&lt;=4999),"Alta",IF(AND(O388&gt;=5000),"Muy Alta",FALSE)))))</f>
        <v>Alta</v>
      </c>
      <c r="Q388" s="236" t="str">
        <f>IF(AND(O388&lt;=2),"20%",IF(AND(O388&gt;=3,O388&lt;=23),"40%",IF(AND(O388&gt;=24,O388&lt;=499),"60%",IF(AND(O388&gt;=500,O388&lt;=4999),"80%",IF(AND(O388&gt;=5000),"100%",FALSE)))))</f>
        <v>80%</v>
      </c>
      <c r="R388" s="236" t="s">
        <v>41</v>
      </c>
      <c r="S388" s="236" t="str">
        <f>IF(AND(R388=$GB$4),"Leve",IF(AND(R388=$GB$5),"Menor",IF(AND(R388=$GB$6),"Moderado",IF(AND(R388=$GB$7),"mayor",IF(AND(R388=$GB$8),"Catastrófico",IF(AND(R388=$GB$10),"Leve",IF(AND(R388=$GB$11),"Menor",IF(AND(R388=$GB$12),"Moderado",IF(AND(R388=$GB$13),"Mayor",IF(AND(R388=$GB$14),"Catastrófico",FALSE))))))))))</f>
        <v>Menor</v>
      </c>
      <c r="T388" s="234" t="str">
        <f>IF(AND(S388="Leve"),"20%",IF(AND(S388="Menor"),"40%",IF(AND(S388="Moderado"),"60%",IF(AND(S388="Mayor"),"80%",IF(AND(S388="Catastrófico"),"100%","")))))</f>
        <v>40%</v>
      </c>
      <c r="U388" s="236" t="str">
        <f>INDEX('[3]MATRIZ RIESGO'!$D$6:$H$10,MATCH(P388,'[3]MATRIZ RIESGO'!$C$6:$C$10,),MATCH(S388,'[3]MATRIZ RIESGO'!$D$5:$H$5,))</f>
        <v>Moderado</v>
      </c>
      <c r="V388" s="38">
        <v>1</v>
      </c>
      <c r="W388" s="119" t="s">
        <v>657</v>
      </c>
      <c r="X388" s="157" t="s">
        <v>54</v>
      </c>
      <c r="Y388" s="86" t="s">
        <v>51</v>
      </c>
      <c r="Z388" s="86" t="s">
        <v>57</v>
      </c>
      <c r="AA388" s="86" t="str">
        <f t="shared" si="12"/>
        <v>40%</v>
      </c>
      <c r="AB388" s="133" t="s">
        <v>786</v>
      </c>
      <c r="AC388" s="133" t="s">
        <v>791</v>
      </c>
      <c r="AD388" s="133" t="s">
        <v>796</v>
      </c>
      <c r="AE388" s="133" t="s">
        <v>785</v>
      </c>
      <c r="AF388" s="39">
        <f>IFERROR(IF(X388="Probabilidad",(Q388-(+Q388*AA388)),IF(X388="Impacto",Q388,"")),"")</f>
        <v>0.48</v>
      </c>
      <c r="AG388" s="242">
        <f>LOOKUP(2,1/(AF388:AF393&lt;&gt;""),AF388:AF393)</f>
        <v>0.48</v>
      </c>
      <c r="AH388" s="118"/>
      <c r="AI388" s="236" t="str">
        <f>IF(AND(AH388&lt;=20%),"Muy Baja",IF(AND(AH388&gt;=21%,AH388&lt;=40%),"Baja",IF(AND(AH388&gt;=41%,AH388&lt;=60%),"Media",IF(AND(AH388&gt;=61%,AH388&lt;=80%),"Alta",IF(AND(AH388&gt;=81%,AH388&gt;=100%),"Muy Alta",FALSE)))))</f>
        <v>Muy Baja</v>
      </c>
      <c r="AJ388" s="85" t="str">
        <f>IFERROR(IF(X388="Impacto",(T388-(+T388*AA388)),IF(X388="Probabilidad",T388,"")),"")</f>
        <v>40%</v>
      </c>
      <c r="AK388" s="242" t="str">
        <f>LOOKUP(2,1/(AJ388:AJ393&lt;&gt;""),AJ388:AJ393)</f>
        <v>40%</v>
      </c>
      <c r="AL388" s="118"/>
      <c r="AM388" s="236" t="str">
        <f>CHOOSE((AL388&gt;=0%)+(AL388&gt;=21%)+(AL388&gt;=41%)+(AL388&gt;=61%)+(AL388&gt;=81%),"Leve","Menor","Moderado","Mayor","Catastrófico")</f>
        <v>Leve</v>
      </c>
      <c r="AN388" s="236" t="s">
        <v>174</v>
      </c>
      <c r="AO388" s="236" t="s">
        <v>64</v>
      </c>
      <c r="AP388" s="86"/>
      <c r="AQ388" s="86"/>
      <c r="AR388" s="45"/>
      <c r="AS388" s="86"/>
      <c r="AT388" s="86"/>
      <c r="AU388" s="86"/>
      <c r="AV388" s="236"/>
      <c r="AW388" s="236" t="s">
        <v>159</v>
      </c>
      <c r="AX388" s="203"/>
      <c r="AY388" s="203"/>
      <c r="BA388" s="198"/>
      <c r="BB388" s="198"/>
      <c r="BC388" s="198"/>
      <c r="BD388" s="196"/>
      <c r="BE388" s="196"/>
      <c r="BF388" s="196"/>
      <c r="BG388" s="196"/>
      <c r="BH388" s="196"/>
      <c r="BI388" s="196"/>
      <c r="BJ388" s="196"/>
      <c r="BK388" s="196"/>
      <c r="BL388" s="196"/>
      <c r="BM388" s="196"/>
      <c r="BN388" s="196"/>
      <c r="BO388" s="196"/>
      <c r="BP388" s="196"/>
      <c r="BQ388" s="196"/>
      <c r="BR388" s="196"/>
      <c r="BS388" s="196"/>
      <c r="BT388" s="196"/>
      <c r="BU388" s="196"/>
      <c r="BV388" s="196"/>
      <c r="BW388" s="196"/>
      <c r="BX388" s="196"/>
      <c r="BY388" s="196"/>
      <c r="BZ388" s="196"/>
      <c r="CA388" s="196"/>
      <c r="CB388" s="196"/>
      <c r="CC388" s="196"/>
      <c r="CD388" s="196"/>
      <c r="CE388" s="196"/>
      <c r="CF388" s="196"/>
      <c r="CG388" s="196"/>
      <c r="CH388" s="196"/>
      <c r="CI388" s="196"/>
      <c r="CJ388" s="196"/>
      <c r="CK388" s="196"/>
      <c r="CL388" s="196"/>
      <c r="FU388" s="27"/>
      <c r="FY388" s="36"/>
    </row>
    <row r="389" spans="1:181" s="92" customFormat="1" ht="13.5" customHeight="1" x14ac:dyDescent="0.25">
      <c r="A389" s="236"/>
      <c r="B389" s="236"/>
      <c r="C389" s="220"/>
      <c r="D389" s="220"/>
      <c r="E389" s="223"/>
      <c r="F389" s="220"/>
      <c r="G389" s="238"/>
      <c r="H389" s="236"/>
      <c r="I389" s="252"/>
      <c r="J389" s="252"/>
      <c r="K389" s="252"/>
      <c r="L389" s="237"/>
      <c r="M389" s="236"/>
      <c r="N389" s="237"/>
      <c r="O389" s="237"/>
      <c r="P389" s="236"/>
      <c r="Q389" s="236"/>
      <c r="R389" s="236"/>
      <c r="S389" s="236"/>
      <c r="T389" s="234"/>
      <c r="U389" s="236"/>
      <c r="V389" s="38"/>
      <c r="W389" s="38"/>
      <c r="X389" s="157"/>
      <c r="Y389" s="86"/>
      <c r="Z389" s="86"/>
      <c r="AA389" s="86" t="str">
        <f t="shared" si="12"/>
        <v/>
      </c>
      <c r="AB389" s="133"/>
      <c r="AC389" s="133"/>
      <c r="AD389" s="133"/>
      <c r="AE389" s="133"/>
      <c r="AF389" s="39" t="str">
        <f>IFERROR(IF(AND(X388="Probabilidad",X389="Probabilidad"),(AF388-(+AF388*AA389)),IF(X389="Probabilidad",(Q388-(+Q388*AA389)),IF(X389="Impacto",AF388,""))),"")</f>
        <v/>
      </c>
      <c r="AG389" s="242"/>
      <c r="AH389" s="118"/>
      <c r="AI389" s="236"/>
      <c r="AJ389" s="85" t="str">
        <f>IFERROR(IF(AND(X388="Impacto",#REF!="Impacto"),(AJ388-(+AJ388*#REF!)),IF(#REF!="Impacto",(T388-(+T388*#REF!)),IF(#REF!="Probabilidad",AJ388,""))),"")</f>
        <v/>
      </c>
      <c r="AK389" s="242"/>
      <c r="AL389" s="118"/>
      <c r="AM389" s="236"/>
      <c r="AN389" s="236"/>
      <c r="AO389" s="236"/>
      <c r="AP389" s="86"/>
      <c r="AQ389" s="86"/>
      <c r="AR389" s="45"/>
      <c r="AS389" s="86"/>
      <c r="AT389" s="86"/>
      <c r="AU389" s="86"/>
      <c r="AV389" s="236"/>
      <c r="AW389" s="236"/>
      <c r="AX389" s="204"/>
      <c r="AY389" s="204"/>
      <c r="BA389" s="198"/>
      <c r="BB389" s="198"/>
      <c r="BC389" s="198"/>
      <c r="BD389" s="196"/>
      <c r="BE389" s="196"/>
      <c r="BF389" s="196"/>
      <c r="BG389" s="196"/>
      <c r="BH389" s="196"/>
      <c r="BI389" s="196"/>
      <c r="BJ389" s="196"/>
      <c r="BK389" s="196"/>
      <c r="BL389" s="196"/>
      <c r="BM389" s="196"/>
      <c r="BN389" s="196"/>
      <c r="BO389" s="196"/>
      <c r="BP389" s="196"/>
      <c r="BQ389" s="196"/>
      <c r="BR389" s="196"/>
      <c r="BS389" s="196"/>
      <c r="BT389" s="196"/>
      <c r="BU389" s="196"/>
      <c r="BV389" s="196"/>
      <c r="BW389" s="196"/>
      <c r="BX389" s="196"/>
      <c r="BY389" s="196"/>
      <c r="BZ389" s="196"/>
      <c r="CA389" s="196"/>
      <c r="CB389" s="196"/>
      <c r="CC389" s="196"/>
      <c r="CD389" s="196"/>
      <c r="CE389" s="196"/>
      <c r="CF389" s="196"/>
      <c r="CG389" s="196"/>
      <c r="CH389" s="196"/>
      <c r="CI389" s="196"/>
      <c r="CJ389" s="196"/>
      <c r="CK389" s="196"/>
      <c r="CL389" s="196"/>
      <c r="FU389" s="27"/>
    </row>
    <row r="390" spans="1:181" s="92" customFormat="1" ht="13.5" customHeight="1" x14ac:dyDescent="0.25">
      <c r="A390" s="236"/>
      <c r="B390" s="236"/>
      <c r="C390" s="220"/>
      <c r="D390" s="220"/>
      <c r="E390" s="223"/>
      <c r="F390" s="220"/>
      <c r="G390" s="238"/>
      <c r="H390" s="236"/>
      <c r="I390" s="252"/>
      <c r="J390" s="252"/>
      <c r="K390" s="252"/>
      <c r="L390" s="237"/>
      <c r="M390" s="236"/>
      <c r="N390" s="237"/>
      <c r="O390" s="237"/>
      <c r="P390" s="236"/>
      <c r="Q390" s="236"/>
      <c r="R390" s="236"/>
      <c r="S390" s="236"/>
      <c r="T390" s="234"/>
      <c r="U390" s="236"/>
      <c r="V390" s="38"/>
      <c r="W390" s="38"/>
      <c r="X390" s="157"/>
      <c r="Y390" s="86"/>
      <c r="Z390" s="86"/>
      <c r="AA390" s="86" t="str">
        <f t="shared" si="12"/>
        <v/>
      </c>
      <c r="AB390" s="133"/>
      <c r="AC390" s="133"/>
      <c r="AD390" s="133"/>
      <c r="AE390" s="133"/>
      <c r="AF390" s="39" t="str">
        <f>IFERROR(IF(AND(X389="Probabilidad",X390="Probabilidad"),(AF389-(+AF389*AA390)),IF(X390="Probabilidad",(Q389-(+Q389*AA390)),IF(X390="Impacto",AF389,""))),"")</f>
        <v/>
      </c>
      <c r="AG390" s="242"/>
      <c r="AH390" s="118"/>
      <c r="AI390" s="236"/>
      <c r="AJ390" s="85" t="str">
        <f>IFERROR(IF(AND(#REF!="Impacto",#REF!="Impacto"),(AJ389-(+AJ389*#REF!)),IF(#REF!="Impacto",(T389-(+T389*#REF!)),IF(#REF!="Probabilidad",AJ389,""))),"")</f>
        <v/>
      </c>
      <c r="AK390" s="242"/>
      <c r="AL390" s="118"/>
      <c r="AM390" s="236"/>
      <c r="AN390" s="236"/>
      <c r="AO390" s="236"/>
      <c r="AP390" s="86"/>
      <c r="AQ390" s="86"/>
      <c r="AR390" s="45"/>
      <c r="AS390" s="86"/>
      <c r="AT390" s="86"/>
      <c r="AU390" s="86"/>
      <c r="AV390" s="236"/>
      <c r="AW390" s="236"/>
      <c r="AX390" s="204"/>
      <c r="AY390" s="204"/>
      <c r="BA390" s="198"/>
      <c r="BB390" s="198"/>
      <c r="BC390" s="198"/>
      <c r="BD390" s="196"/>
      <c r="BE390" s="196"/>
      <c r="BF390" s="196"/>
      <c r="BG390" s="196"/>
      <c r="BH390" s="196"/>
      <c r="BI390" s="196"/>
      <c r="BJ390" s="196"/>
      <c r="BK390" s="196"/>
      <c r="BL390" s="196"/>
      <c r="BM390" s="196"/>
      <c r="BN390" s="196"/>
      <c r="BO390" s="196"/>
      <c r="BP390" s="196"/>
      <c r="BQ390" s="196"/>
      <c r="BR390" s="196"/>
      <c r="BS390" s="196"/>
      <c r="BT390" s="196"/>
      <c r="BU390" s="196"/>
      <c r="BV390" s="196"/>
      <c r="BW390" s="196"/>
      <c r="BX390" s="196"/>
      <c r="BY390" s="196"/>
      <c r="BZ390" s="196"/>
      <c r="CA390" s="196"/>
      <c r="CB390" s="196"/>
      <c r="CC390" s="196"/>
      <c r="CD390" s="196"/>
      <c r="CE390" s="196"/>
      <c r="CF390" s="196"/>
      <c r="CG390" s="196"/>
      <c r="CH390" s="196"/>
      <c r="CI390" s="196"/>
      <c r="CJ390" s="196"/>
      <c r="CK390" s="196"/>
      <c r="CL390" s="196"/>
      <c r="FU390" s="27"/>
    </row>
    <row r="391" spans="1:181" s="92" customFormat="1" ht="13.5" customHeight="1" x14ac:dyDescent="0.25">
      <c r="A391" s="236"/>
      <c r="B391" s="236"/>
      <c r="C391" s="220"/>
      <c r="D391" s="220"/>
      <c r="E391" s="223"/>
      <c r="F391" s="220"/>
      <c r="G391" s="238"/>
      <c r="H391" s="236"/>
      <c r="I391" s="252"/>
      <c r="J391" s="252"/>
      <c r="K391" s="252"/>
      <c r="L391" s="237"/>
      <c r="M391" s="236"/>
      <c r="N391" s="237"/>
      <c r="O391" s="237"/>
      <c r="P391" s="236"/>
      <c r="Q391" s="236"/>
      <c r="R391" s="236"/>
      <c r="S391" s="236"/>
      <c r="T391" s="234"/>
      <c r="U391" s="236"/>
      <c r="V391" s="38"/>
      <c r="W391" s="38"/>
      <c r="X391" s="157"/>
      <c r="Y391" s="86"/>
      <c r="Z391" s="86"/>
      <c r="AA391" s="86" t="str">
        <f t="shared" si="12"/>
        <v/>
      </c>
      <c r="AB391" s="133"/>
      <c r="AC391" s="133"/>
      <c r="AD391" s="133"/>
      <c r="AE391" s="133"/>
      <c r="AF391" s="39" t="str">
        <f>IFERROR(IF(AND(X390="Probabilidad",X391="Probabilidad"),(AF390-(+AF390*AA391)),IF(X391="Probabilidad",(Q390-(+Q390*AA391)),IF(X391="Impacto",AF390,""))),"")</f>
        <v/>
      </c>
      <c r="AG391" s="242"/>
      <c r="AH391" s="118"/>
      <c r="AI391" s="236"/>
      <c r="AJ391" s="85" t="str">
        <f>IFERROR(IF(AND(#REF!="Impacto",#REF!="Impacto"),(AJ390-(+AJ390*#REF!)),IF(#REF!="Impacto",(T390-(+T390*#REF!)),IF(#REF!="Probabilidad",AJ390,""))),"")</f>
        <v/>
      </c>
      <c r="AK391" s="242"/>
      <c r="AL391" s="118"/>
      <c r="AM391" s="236"/>
      <c r="AN391" s="236"/>
      <c r="AO391" s="236"/>
      <c r="AP391" s="86"/>
      <c r="AQ391" s="86"/>
      <c r="AR391" s="45"/>
      <c r="AS391" s="86"/>
      <c r="AT391" s="86"/>
      <c r="AU391" s="86"/>
      <c r="AV391" s="236"/>
      <c r="AW391" s="236"/>
      <c r="AX391" s="204"/>
      <c r="AY391" s="204"/>
      <c r="BA391" s="198"/>
      <c r="BB391" s="198"/>
      <c r="BC391" s="198"/>
      <c r="BD391" s="196"/>
      <c r="BE391" s="196"/>
      <c r="BF391" s="196"/>
      <c r="BG391" s="196"/>
      <c r="BH391" s="196"/>
      <c r="BI391" s="196"/>
      <c r="BJ391" s="196"/>
      <c r="BK391" s="196"/>
      <c r="BL391" s="196"/>
      <c r="BM391" s="196"/>
      <c r="BN391" s="196"/>
      <c r="BO391" s="196"/>
      <c r="BP391" s="196"/>
      <c r="BQ391" s="196"/>
      <c r="BR391" s="196"/>
      <c r="BS391" s="196"/>
      <c r="BT391" s="196"/>
      <c r="BU391" s="196"/>
      <c r="BV391" s="196"/>
      <c r="BW391" s="196"/>
      <c r="BX391" s="196"/>
      <c r="BY391" s="196"/>
      <c r="BZ391" s="196"/>
      <c r="CA391" s="196"/>
      <c r="CB391" s="196"/>
      <c r="CC391" s="196"/>
      <c r="CD391" s="196"/>
      <c r="CE391" s="196"/>
      <c r="CF391" s="196"/>
      <c r="CG391" s="196"/>
      <c r="CH391" s="196"/>
      <c r="CI391" s="196"/>
      <c r="CJ391" s="196"/>
      <c r="CK391" s="196"/>
      <c r="CL391" s="196"/>
      <c r="FU391" s="27"/>
    </row>
    <row r="392" spans="1:181" s="92" customFormat="1" ht="13.5" customHeight="1" x14ac:dyDescent="0.25">
      <c r="A392" s="236"/>
      <c r="B392" s="236"/>
      <c r="C392" s="220"/>
      <c r="D392" s="220"/>
      <c r="E392" s="223"/>
      <c r="F392" s="220"/>
      <c r="G392" s="238"/>
      <c r="H392" s="236"/>
      <c r="I392" s="252"/>
      <c r="J392" s="252"/>
      <c r="K392" s="252"/>
      <c r="L392" s="237"/>
      <c r="M392" s="236"/>
      <c r="N392" s="237"/>
      <c r="O392" s="237"/>
      <c r="P392" s="236"/>
      <c r="Q392" s="236"/>
      <c r="R392" s="236"/>
      <c r="S392" s="236"/>
      <c r="T392" s="234"/>
      <c r="U392" s="236"/>
      <c r="V392" s="38"/>
      <c r="W392" s="38"/>
      <c r="X392" s="157"/>
      <c r="Y392" s="86"/>
      <c r="Z392" s="86"/>
      <c r="AA392" s="86" t="str">
        <f t="shared" si="12"/>
        <v/>
      </c>
      <c r="AB392" s="133"/>
      <c r="AC392" s="133"/>
      <c r="AD392" s="133"/>
      <c r="AE392" s="133"/>
      <c r="AF392" s="39" t="str">
        <f>IFERROR(IF(AND(X391="Probabilidad",X392="Probabilidad"),(AF391-(+AF391*AA392)),IF(X392="Probabilidad",(Q391-(+Q391*AA392)),IF(X392="Impacto",AF391,""))),"")</f>
        <v/>
      </c>
      <c r="AG392" s="242"/>
      <c r="AH392" s="118"/>
      <c r="AI392" s="236"/>
      <c r="AJ392" s="85" t="str">
        <f>IFERROR(IF(AND(#REF!="Impacto",AA392="Impacto"),(AJ391-(+AJ391*AA392)),IF(X392="Impacto",(T391-(+T391*AA392)),IF(X392="Probabilidad",AJ391,""))),"")</f>
        <v/>
      </c>
      <c r="AK392" s="242"/>
      <c r="AL392" s="118"/>
      <c r="AM392" s="236"/>
      <c r="AN392" s="236"/>
      <c r="AO392" s="236"/>
      <c r="AP392" s="86"/>
      <c r="AQ392" s="86"/>
      <c r="AR392" s="45"/>
      <c r="AS392" s="86"/>
      <c r="AT392" s="86"/>
      <c r="AU392" s="86"/>
      <c r="AV392" s="236"/>
      <c r="AW392" s="236"/>
      <c r="AX392" s="204"/>
      <c r="AY392" s="204"/>
      <c r="BA392" s="198"/>
      <c r="BB392" s="198"/>
      <c r="BC392" s="198"/>
      <c r="BD392" s="196"/>
      <c r="BE392" s="196"/>
      <c r="BF392" s="196"/>
      <c r="BG392" s="196"/>
      <c r="BH392" s="196"/>
      <c r="BI392" s="196"/>
      <c r="BJ392" s="196"/>
      <c r="BK392" s="196"/>
      <c r="BL392" s="196"/>
      <c r="BM392" s="196"/>
      <c r="BN392" s="196"/>
      <c r="BO392" s="196"/>
      <c r="BP392" s="196"/>
      <c r="BQ392" s="196"/>
      <c r="BR392" s="196"/>
      <c r="BS392" s="196"/>
      <c r="BT392" s="196"/>
      <c r="BU392" s="196"/>
      <c r="BV392" s="196"/>
      <c r="BW392" s="196"/>
      <c r="BX392" s="196"/>
      <c r="BY392" s="196"/>
      <c r="BZ392" s="196"/>
      <c r="CA392" s="196"/>
      <c r="CB392" s="196"/>
      <c r="CC392" s="196"/>
      <c r="CD392" s="196"/>
      <c r="CE392" s="196"/>
      <c r="CF392" s="196"/>
      <c r="CG392" s="196"/>
      <c r="CH392" s="196"/>
      <c r="CI392" s="196"/>
      <c r="CJ392" s="196"/>
      <c r="CK392" s="196"/>
      <c r="CL392" s="196"/>
      <c r="FU392" s="27"/>
    </row>
    <row r="393" spans="1:181" s="92" customFormat="1" ht="13.5" customHeight="1" x14ac:dyDescent="0.25">
      <c r="A393" s="236"/>
      <c r="B393" s="236"/>
      <c r="C393" s="221"/>
      <c r="D393" s="221"/>
      <c r="E393" s="224"/>
      <c r="F393" s="220"/>
      <c r="G393" s="238"/>
      <c r="H393" s="236"/>
      <c r="I393" s="252"/>
      <c r="J393" s="252"/>
      <c r="K393" s="252"/>
      <c r="L393" s="237"/>
      <c r="M393" s="236"/>
      <c r="N393" s="237"/>
      <c r="O393" s="237"/>
      <c r="P393" s="236"/>
      <c r="Q393" s="236"/>
      <c r="R393" s="236"/>
      <c r="S393" s="236"/>
      <c r="T393" s="234"/>
      <c r="U393" s="236"/>
      <c r="V393" s="38"/>
      <c r="W393" s="38"/>
      <c r="X393" s="157"/>
      <c r="Y393" s="86"/>
      <c r="Z393" s="86"/>
      <c r="AA393" s="86" t="str">
        <f t="shared" si="12"/>
        <v/>
      </c>
      <c r="AB393" s="133"/>
      <c r="AC393" s="133"/>
      <c r="AD393" s="133"/>
      <c r="AE393" s="133"/>
      <c r="AF393" s="39" t="str">
        <f>IFERROR(IF(AND(X392="Probabilidad",X393="Probabilidad"),(AF392-(+AF392*AA393)),IF(X393="Probabilidad",(Q392-(+Q392*AA393)),IF(X393="Impacto",AF392,""))),"")</f>
        <v/>
      </c>
      <c r="AG393" s="242"/>
      <c r="AH393" s="118"/>
      <c r="AI393" s="236"/>
      <c r="AJ393" s="85" t="str">
        <f>IFERROR(IF(AND(X392="Impacto",AA393="Impacto"),(AJ392-(+AJ392*AA393)),IF(X393="Impacto",(T392-(+T392*AA393)),IF(X393="Probabilidad",AJ392,""))),"")</f>
        <v/>
      </c>
      <c r="AK393" s="242"/>
      <c r="AL393" s="118"/>
      <c r="AM393" s="236"/>
      <c r="AN393" s="236"/>
      <c r="AO393" s="236"/>
      <c r="AP393" s="86"/>
      <c r="AQ393" s="86"/>
      <c r="AR393" s="45"/>
      <c r="AS393" s="86"/>
      <c r="AT393" s="86"/>
      <c r="AU393" s="86"/>
      <c r="AV393" s="236"/>
      <c r="AW393" s="236"/>
      <c r="AX393" s="205"/>
      <c r="AY393" s="205"/>
      <c r="BA393" s="198"/>
      <c r="BB393" s="198"/>
      <c r="BC393" s="198"/>
      <c r="BD393" s="196"/>
      <c r="BE393" s="196"/>
      <c r="BF393" s="196"/>
      <c r="BG393" s="196"/>
      <c r="BH393" s="196"/>
      <c r="BI393" s="196"/>
      <c r="BJ393" s="196"/>
      <c r="BK393" s="196"/>
      <c r="BL393" s="196"/>
      <c r="BM393" s="196"/>
      <c r="BN393" s="196"/>
      <c r="BO393" s="196"/>
      <c r="BP393" s="196"/>
      <c r="BQ393" s="196"/>
      <c r="BR393" s="196"/>
      <c r="BS393" s="196"/>
      <c r="BT393" s="196"/>
      <c r="BU393" s="196"/>
      <c r="BV393" s="196"/>
      <c r="BW393" s="196"/>
      <c r="BX393" s="196"/>
      <c r="BY393" s="196"/>
      <c r="BZ393" s="196"/>
      <c r="CA393" s="196"/>
      <c r="CB393" s="196"/>
      <c r="CC393" s="196"/>
      <c r="CD393" s="196"/>
      <c r="CE393" s="196"/>
      <c r="CF393" s="196"/>
      <c r="CG393" s="196"/>
      <c r="CH393" s="196"/>
      <c r="CI393" s="196"/>
      <c r="CJ393" s="196"/>
      <c r="CK393" s="196"/>
      <c r="CL393" s="196"/>
      <c r="FU393" s="27"/>
      <c r="FY393" s="37"/>
    </row>
    <row r="394" spans="1:181" s="92" customFormat="1" ht="13.5" hidden="1" customHeight="1" x14ac:dyDescent="0.25">
      <c r="A394" s="236"/>
      <c r="B394" s="236" t="s">
        <v>429</v>
      </c>
      <c r="C394" s="219" t="s">
        <v>841</v>
      </c>
      <c r="D394" s="219" t="s">
        <v>840</v>
      </c>
      <c r="E394" s="222" t="str">
        <f>IFERROR(VLOOKUP(C394,Tabla4[#All],2,0),"")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394" s="221"/>
      <c r="G394" s="238" t="s">
        <v>32</v>
      </c>
      <c r="H394" s="236" t="s">
        <v>70</v>
      </c>
      <c r="I394" s="236" t="s">
        <v>430</v>
      </c>
      <c r="J394" s="236" t="s">
        <v>431</v>
      </c>
      <c r="K394" s="235" t="s">
        <v>432</v>
      </c>
      <c r="L394" s="235" t="s">
        <v>616</v>
      </c>
      <c r="M394" s="236" t="s">
        <v>32</v>
      </c>
      <c r="N394" s="236" t="s">
        <v>106</v>
      </c>
      <c r="O394" s="237">
        <v>1</v>
      </c>
      <c r="P394" s="236" t="str">
        <f>IF(AND(O394&lt;=2),"Muy Baja",IF(AND(O394&gt;=3,O394&lt;=23),"Baja",IF(AND(O394&gt;=24,O394&lt;=499),"Media",IF(AND(O394&gt;=500,O394&lt;=4999),"Alta",IF(AND(O394&gt;=5000),"Muy Alta",FALSE)))))</f>
        <v>Muy Baja</v>
      </c>
      <c r="Q394" s="236" t="str">
        <f>IF(AND(O394&lt;=2),"20%",IF(AND(O394&gt;=3,O394&lt;=23),"40%",IF(AND(O394&gt;=24,O394&lt;=499),"60%",IF(AND(O394&gt;=500,O394&lt;=4999),"80%",IF(AND(O394&gt;=5000),"100%",FALSE)))))</f>
        <v>20%</v>
      </c>
      <c r="R394" s="236" t="s">
        <v>48</v>
      </c>
      <c r="S394" s="236" t="str">
        <f>IF(AND(R394=$GB$4),"Leve",IF(AND(R394=$GB$5),"Menor",IF(AND(R394=$GB$6),"Moderado",IF(AND(R394=$GB$7),"mayor",IF(AND(R394=$GB$8),"Catastrófico",IF(AND(R394=$GB$10),"Leve",IF(AND(R394=$GB$11),"Menor",IF(AND(R394=$GB$12),"Moderado",IF(AND(R394=$GB$13),"Mayor",IF(AND(R394=$GB$14),"Catastrófico",FALSE))))))))))</f>
        <v>Moderado</v>
      </c>
      <c r="T394" s="234" t="str">
        <f>IF(AND(S394="Leve"),"20%",IF(AND(S394="Menor"),"40%",IF(AND(S394="Moderado"),"60%",IF(AND(S394="Mayor"),"80%",IF(AND(S394="Catastrófico"),"100%","")))))</f>
        <v>60%</v>
      </c>
      <c r="U394" s="236" t="str">
        <f>IF(AND(Q394&lt;="40%",T394="20%"),"Bajo",IF(AND(Q394="60%",T394="20%"),"Moderado",IF(AND(Q394="80%",T394="20%"),"Moderado",IF(AND(Q394="100%",T394="20%"),"Alto",IF(AND(Q394="20%",T394="40%"),"Bajo",IF(AND(Q394="40%",T394="40%"),"Moderado",IF(AND(Q394="60%",T394="40%"),"Moderado",IF(AND(Q394="80%",T394="40%"),"Moderado",IF(AND(Q394="100%",T394="40%"),"Alto",IF(AND(Q394="20%",T394="60%"),"Moderado",IF(AND(Q394="40%",T394="60%"),"Moderado",IF(AND(Q394="60%",T394="60%"),"Moderado",IF(AND(Q394="80%",T394="60%"),"Alto",IF(AND(Q394="100%",T394="60%"),"Alto",IF(AND(Q394="20%",T394="80%"),"Alto",IF(AND(Q394="40%",T394="80%"),"Alto",IF(AND(Q394="60%",T394="80%"),"Alto",IF(AND(Q394="80%",T394="80%"),"Alto",IF(AND(Q394="100%",T394="80%"),"Alto",IF(AND(Q394="20%",T394="100%"),"Extremo",IF(AND(Q394="40%",T394="100%"),"Extremo",IF(AND(Q394="60%",T394="100%"),"Extremo",IF(AND(Q394="80%",T394="100%"),"Moderado",IF(AND(Q394="100%",T394="100%"),"Extremo",""""))))))))))))))))))))))))</f>
        <v>Moderado</v>
      </c>
      <c r="V394" s="38">
        <v>1</v>
      </c>
      <c r="W394" s="47" t="s">
        <v>708</v>
      </c>
      <c r="X394" s="157" t="s">
        <v>54</v>
      </c>
      <c r="Y394" s="86" t="s">
        <v>51</v>
      </c>
      <c r="Z394" s="86" t="s">
        <v>57</v>
      </c>
      <c r="AA394" s="86" t="str">
        <f>IF(AND(Y394=$GD$2,Z394=$GE$2),"50%",IF(AND(Y394=$GD$2,Z394=$GE$3),"40%",IF(AND(Y394=$GD$3,Z394=$GE$2),"40%",IF(AND(Y394=$GD$3,Z394=$GE$3),"30%",IF(AND(Y394=$GD$4,Z394=$GE$2),"35%",IF(AND(Y394=$GD$4,Z394=$GE$3),"25%",""))))))</f>
        <v>40%</v>
      </c>
      <c r="AB394" s="133"/>
      <c r="AC394" s="133"/>
      <c r="AD394" s="133"/>
      <c r="AE394" s="133"/>
      <c r="AF394" s="39">
        <f>IFERROR(IF(X394="Probabilidad",(Q394-(+Q394*AA394)),IF(X394="Impacto",Q394,"")),"")</f>
        <v>0.12</v>
      </c>
      <c r="AG394" s="242">
        <f>LOOKUP(2,1/(AF394:AF399&lt;&gt;""),AF394:AF399)</f>
        <v>7.1999999999999995E-2</v>
      </c>
      <c r="AH394" s="85"/>
      <c r="AI394" s="236" t="str">
        <f>IF(AND(AG394&lt;=20%),"Muy Baja",IF(AND(AG394&gt;=21%,AG394&lt;=40%),"Baja",IF(AND(AG394&gt;=41%,AG394&lt;=60%),"Media",IF(AND(AG394&gt;=61%,AG394&lt;=80%),"Alta",IF(AND(AG394&gt;=81%,AG394&gt;=100%),"Muy Alta",FALSE)))))</f>
        <v>Muy Baja</v>
      </c>
      <c r="AJ394" s="85" t="str">
        <f>IFERROR(IF(X394="Impacto",(T394-(+T394*AA394)),IF(X394="Probabilidad",T394,"")),"")</f>
        <v>60%</v>
      </c>
      <c r="AK394" s="242" t="str">
        <f>LOOKUP(2,1/(AJ394:AJ399&lt;&gt;""),AJ394:AJ399)</f>
        <v>60%</v>
      </c>
      <c r="AL394" s="85"/>
      <c r="AM394" s="236" t="str">
        <f>IF(AND(AK394&lt;=20%),"Leve",IF(AND(AK394&gt;=21%,AK394&lt;=40%),"Menor",IF(AND(AK394&gt;="41%",AK394&lt;="60%"),"Moderado",IF(AND(AK394&gt;=61%,AK394&lt;=80%),"Mayor",IF(AND(AK394&gt;=81%,AK394&gt;=100%),"Catastrófico",FALSE)))))</f>
        <v>Moderado</v>
      </c>
      <c r="AN394" s="236" t="str">
        <f>IF(OR(AND(AI394="Media",AM394="Leve"),AND(AI394="Alta",AM394="Leve"),AND(AI394="Alta",AM394="Menor"),AND(AI394="Media",AM394="Menor"),AND(AI394="Baja",AM394="Menor"),AND(AI394="Media",AM394="Moderado"),AND(AI394="Baja",AM394="Moderado"),AND(AI394="Muy Baja",AM394="Moderado")),"Moderado",IF(OR(AND(AI394="Baja",AM394="Leve"),AND(AI394="Muy Baja",AM394="Leve"),AND(AI394="Muy Baja",AM394="Menor")),"Bajo",IF(OR(AND(AI394="Muy Alta",AM394="Leve"),AND(AI394="Muy Alta",AM394="Menor"),AND(AI394="Muy Alta",AM394="Moderado"),AND(AI394="Alta",AM394="Moderado"),AND(AI394="Muy Alta",AM394="Mayor"),AND(AI394="Alta",AM394="Mayor"),AND(AI394="Media",AM394="Mayor"),AND(AI394="Baja",AM394="Mayor"),AND(AI394="Muy Baja",AM394="Mayor")),"Alto",IF(OR(AND(AI394="Alta",AM394="Catastrófico"),AND(AI394="Muy Alta",AM394="Catastrófico"),AND(AI394="Media",AM394="Catastrófico"),AND(AI394="Baja",AM394="Catastrófico"),AND(AI394="Muy Baja",AM394="Catastrófico")),"Extremo",IF(AM394="Catastrófico","Extremo")))))</f>
        <v>Moderado</v>
      </c>
      <c r="AO394" s="236" t="s">
        <v>67</v>
      </c>
      <c r="AP394" s="87"/>
      <c r="AQ394" s="87"/>
      <c r="AR394" s="51"/>
      <c r="AS394" s="51"/>
      <c r="AT394" s="49"/>
      <c r="AU394" s="87"/>
      <c r="AV394" s="237" t="s">
        <v>433</v>
      </c>
      <c r="AW394" s="237" t="s">
        <v>159</v>
      </c>
      <c r="AX394" s="203"/>
      <c r="AY394" s="203"/>
      <c r="BA394" s="198"/>
      <c r="BB394" s="198"/>
      <c r="BC394" s="198"/>
      <c r="BD394" s="196"/>
      <c r="BE394" s="196"/>
      <c r="BF394" s="196"/>
      <c r="BG394" s="196"/>
      <c r="BH394" s="196"/>
      <c r="BI394" s="196"/>
      <c r="BJ394" s="196"/>
      <c r="BK394" s="196"/>
      <c r="BL394" s="196"/>
      <c r="BM394" s="196"/>
      <c r="BN394" s="196"/>
      <c r="BO394" s="196"/>
      <c r="BP394" s="196"/>
      <c r="BQ394" s="196"/>
      <c r="BR394" s="196"/>
      <c r="BS394" s="196"/>
      <c r="BT394" s="196"/>
      <c r="BU394" s="196"/>
      <c r="BV394" s="196"/>
      <c r="BW394" s="196"/>
      <c r="BX394" s="196"/>
      <c r="BY394" s="196"/>
      <c r="BZ394" s="196"/>
      <c r="CA394" s="196"/>
      <c r="CB394" s="196"/>
      <c r="CC394" s="196"/>
      <c r="CD394" s="196"/>
      <c r="CE394" s="196"/>
      <c r="CF394" s="196"/>
      <c r="CG394" s="196"/>
      <c r="CH394" s="196"/>
      <c r="CI394" s="196"/>
      <c r="CJ394" s="196"/>
      <c r="CK394" s="196"/>
      <c r="CL394" s="196"/>
      <c r="FU394" s="27"/>
      <c r="FY394" s="36"/>
    </row>
    <row r="395" spans="1:181" s="92" customFormat="1" ht="13.5" hidden="1" customHeight="1" x14ac:dyDescent="0.3">
      <c r="A395" s="236"/>
      <c r="B395" s="236"/>
      <c r="C395" s="220"/>
      <c r="D395" s="220"/>
      <c r="E395" s="223"/>
      <c r="F395" s="219" t="s">
        <v>29</v>
      </c>
      <c r="G395" s="238"/>
      <c r="H395" s="236"/>
      <c r="I395" s="236"/>
      <c r="J395" s="236"/>
      <c r="K395" s="235"/>
      <c r="L395" s="235"/>
      <c r="M395" s="236"/>
      <c r="N395" s="236"/>
      <c r="O395" s="237"/>
      <c r="P395" s="236"/>
      <c r="Q395" s="236"/>
      <c r="R395" s="236"/>
      <c r="S395" s="236"/>
      <c r="T395" s="234"/>
      <c r="U395" s="236"/>
      <c r="V395" s="38">
        <v>2</v>
      </c>
      <c r="W395" s="47" t="s">
        <v>709</v>
      </c>
      <c r="X395" s="157" t="s">
        <v>54</v>
      </c>
      <c r="Y395" s="86" t="s">
        <v>51</v>
      </c>
      <c r="Z395" s="86" t="s">
        <v>57</v>
      </c>
      <c r="AA395" s="86" t="str">
        <f t="shared" si="12"/>
        <v>40%</v>
      </c>
      <c r="AB395" s="133" t="s">
        <v>786</v>
      </c>
      <c r="AC395" s="133" t="s">
        <v>791</v>
      </c>
      <c r="AD395" s="133" t="s">
        <v>796</v>
      </c>
      <c r="AE395" s="133" t="s">
        <v>785</v>
      </c>
      <c r="AF395" s="39">
        <f>IFERROR(IF(AND(X394="Probabilidad",X395="Probabilidad"),(AF394-(+AF394*AA395)),IF(X395="Probabilidad",(Q394-(+Q394*AA395)),IF(X395="Impacto",AF394,""))),"")</f>
        <v>7.1999999999999995E-2</v>
      </c>
      <c r="AG395" s="242"/>
      <c r="AH395" s="85"/>
      <c r="AI395" s="236"/>
      <c r="AJ395" s="85" t="str">
        <f>IFERROR(IF(AND(X394="Impacto",AA395="Impacto"),(AJ394-(+AJ394*AA395)),IF(X395="Impacto",(T394-(+T394*AA395)),IF(X395="Probabilidad",AJ394,""))),"")</f>
        <v>60%</v>
      </c>
      <c r="AK395" s="242"/>
      <c r="AL395" s="85"/>
      <c r="AM395" s="236"/>
      <c r="AN395" s="236"/>
      <c r="AO395" s="236"/>
      <c r="AP395" s="87"/>
      <c r="AQ395" s="87"/>
      <c r="AR395" s="51"/>
      <c r="AS395" s="51"/>
      <c r="AT395" s="87"/>
      <c r="AU395" s="87"/>
      <c r="AV395" s="237"/>
      <c r="AW395" s="237"/>
      <c r="AX395" s="204"/>
      <c r="AY395" s="204"/>
      <c r="BA395" s="198"/>
      <c r="BB395" s="198"/>
      <c r="BC395" s="198"/>
      <c r="BD395" s="196"/>
      <c r="BE395" s="196"/>
      <c r="BF395" s="196"/>
      <c r="BG395" s="196"/>
      <c r="BH395" s="196"/>
      <c r="BI395" s="196"/>
      <c r="BJ395" s="196"/>
      <c r="BK395" s="196"/>
      <c r="BL395" s="196"/>
      <c r="BM395" s="196"/>
      <c r="BN395" s="196"/>
      <c r="BO395" s="196"/>
      <c r="BP395" s="196"/>
      <c r="BQ395" s="196"/>
      <c r="BR395" s="196"/>
      <c r="BS395" s="196"/>
      <c r="BT395" s="196"/>
      <c r="BU395" s="196"/>
      <c r="BV395" s="196"/>
      <c r="BW395" s="196"/>
      <c r="BX395" s="196"/>
      <c r="BY395" s="196"/>
      <c r="BZ395" s="196"/>
      <c r="CA395" s="196"/>
      <c r="CB395" s="196"/>
      <c r="CC395" s="196"/>
      <c r="CD395" s="196"/>
      <c r="CE395" s="196"/>
      <c r="CF395" s="196"/>
      <c r="CG395" s="196"/>
      <c r="CH395" s="196"/>
      <c r="CI395" s="196"/>
      <c r="CJ395" s="196"/>
      <c r="CK395" s="196"/>
      <c r="CL395" s="196"/>
      <c r="FU395" s="27"/>
    </row>
    <row r="396" spans="1:181" s="92" customFormat="1" ht="13.5" hidden="1" customHeight="1" x14ac:dyDescent="0.3">
      <c r="A396" s="236"/>
      <c r="B396" s="236"/>
      <c r="C396" s="220"/>
      <c r="D396" s="220"/>
      <c r="E396" s="223"/>
      <c r="F396" s="220"/>
      <c r="G396" s="238"/>
      <c r="H396" s="236"/>
      <c r="I396" s="236"/>
      <c r="J396" s="236"/>
      <c r="K396" s="235"/>
      <c r="L396" s="235"/>
      <c r="M396" s="236"/>
      <c r="N396" s="236"/>
      <c r="O396" s="237"/>
      <c r="P396" s="236"/>
      <c r="Q396" s="236"/>
      <c r="R396" s="236"/>
      <c r="S396" s="236"/>
      <c r="T396" s="234"/>
      <c r="U396" s="236"/>
      <c r="V396" s="38"/>
      <c r="W396" s="86"/>
      <c r="X396" s="157"/>
      <c r="Y396" s="86"/>
      <c r="Z396" s="86"/>
      <c r="AA396" s="86" t="str">
        <f t="shared" si="12"/>
        <v/>
      </c>
      <c r="AB396" s="133"/>
      <c r="AC396" s="133"/>
      <c r="AD396" s="133"/>
      <c r="AE396" s="133"/>
      <c r="AF396" s="39" t="str">
        <f>IFERROR(IF(AND(X395="Probabilidad",X396="Probabilidad"),(AF395-(+AF395*AA396)),IF(X396="Probabilidad",(Q395-(+Q395*AA396)),IF(X396="Impacto",AF395,""))),"")</f>
        <v/>
      </c>
      <c r="AG396" s="242"/>
      <c r="AH396" s="85"/>
      <c r="AI396" s="236"/>
      <c r="AJ396" s="85" t="str">
        <f>IFERROR(IF(AND(X395="Impacto",AA396="Impacto"),(AJ395-(+AJ395*AA396)),IF(X396="Impacto",(T395-(+T395*AA396)),IF(X396="Probabilidad",AJ395,""))),"")</f>
        <v/>
      </c>
      <c r="AK396" s="242"/>
      <c r="AL396" s="85"/>
      <c r="AM396" s="236"/>
      <c r="AN396" s="236"/>
      <c r="AO396" s="236"/>
      <c r="AP396" s="87"/>
      <c r="AQ396" s="87"/>
      <c r="AR396" s="51"/>
      <c r="AS396" s="51"/>
      <c r="AT396" s="87"/>
      <c r="AU396" s="87"/>
      <c r="AV396" s="237"/>
      <c r="AW396" s="237"/>
      <c r="AX396" s="204"/>
      <c r="AY396" s="204"/>
      <c r="BA396" s="198"/>
      <c r="BB396" s="198"/>
      <c r="BC396" s="198"/>
      <c r="BD396" s="196"/>
      <c r="BE396" s="196"/>
      <c r="BF396" s="196"/>
      <c r="BG396" s="196"/>
      <c r="BH396" s="196"/>
      <c r="BI396" s="196"/>
      <c r="BJ396" s="196"/>
      <c r="BK396" s="196"/>
      <c r="BL396" s="196"/>
      <c r="BM396" s="196"/>
      <c r="BN396" s="196"/>
      <c r="BO396" s="196"/>
      <c r="BP396" s="196"/>
      <c r="BQ396" s="196"/>
      <c r="BR396" s="196"/>
      <c r="BS396" s="196"/>
      <c r="BT396" s="196"/>
      <c r="BU396" s="196"/>
      <c r="BV396" s="196"/>
      <c r="BW396" s="196"/>
      <c r="BX396" s="196"/>
      <c r="BY396" s="196"/>
      <c r="BZ396" s="196"/>
      <c r="CA396" s="196"/>
      <c r="CB396" s="196"/>
      <c r="CC396" s="196"/>
      <c r="CD396" s="196"/>
      <c r="CE396" s="196"/>
      <c r="CF396" s="196"/>
      <c r="CG396" s="196"/>
      <c r="CH396" s="196"/>
      <c r="CI396" s="196"/>
      <c r="CJ396" s="196"/>
      <c r="CK396" s="196"/>
      <c r="CL396" s="196"/>
      <c r="FU396" s="27"/>
    </row>
    <row r="397" spans="1:181" s="92" customFormat="1" ht="13.5" hidden="1" customHeight="1" x14ac:dyDescent="0.3">
      <c r="A397" s="236"/>
      <c r="B397" s="236"/>
      <c r="C397" s="220"/>
      <c r="D397" s="220"/>
      <c r="E397" s="223"/>
      <c r="F397" s="220"/>
      <c r="G397" s="238"/>
      <c r="H397" s="236"/>
      <c r="I397" s="236"/>
      <c r="J397" s="236"/>
      <c r="K397" s="235"/>
      <c r="L397" s="235"/>
      <c r="M397" s="236"/>
      <c r="N397" s="236"/>
      <c r="O397" s="237"/>
      <c r="P397" s="236"/>
      <c r="Q397" s="236"/>
      <c r="R397" s="236"/>
      <c r="S397" s="236"/>
      <c r="T397" s="234"/>
      <c r="U397" s="236"/>
      <c r="V397" s="38"/>
      <c r="W397" s="86"/>
      <c r="X397" s="157"/>
      <c r="Y397" s="86"/>
      <c r="Z397" s="86"/>
      <c r="AA397" s="86" t="str">
        <f t="shared" si="12"/>
        <v/>
      </c>
      <c r="AB397" s="133"/>
      <c r="AC397" s="133"/>
      <c r="AD397" s="133"/>
      <c r="AE397" s="133"/>
      <c r="AF397" s="39" t="str">
        <f>IFERROR(IF(AND(X396="Probabilidad",X397="Probabilidad"),(AF396-(+AF396*AA397)),IF(X397="Probabilidad",(Q396-(+Q396*AA397)),IF(X397="Impacto",AF396,""))),"")</f>
        <v/>
      </c>
      <c r="AG397" s="242"/>
      <c r="AH397" s="85"/>
      <c r="AI397" s="236"/>
      <c r="AJ397" s="85" t="str">
        <f>IFERROR(IF(AND(X396="Impacto",AA397="Impacto"),(AJ396-(+AJ396*AA397)),IF(X397="Impacto",(T396-(+T396*AA397)),IF(X397="Probabilidad",AJ396,""))),"")</f>
        <v/>
      </c>
      <c r="AK397" s="242"/>
      <c r="AL397" s="85"/>
      <c r="AM397" s="236"/>
      <c r="AN397" s="236"/>
      <c r="AO397" s="236"/>
      <c r="AP397" s="87"/>
      <c r="AQ397" s="87"/>
      <c r="AR397" s="51"/>
      <c r="AS397" s="51"/>
      <c r="AT397" s="87"/>
      <c r="AU397" s="87"/>
      <c r="AV397" s="237"/>
      <c r="AW397" s="237"/>
      <c r="AX397" s="204"/>
      <c r="AY397" s="204"/>
      <c r="BA397" s="198"/>
      <c r="BB397" s="198"/>
      <c r="BC397" s="198"/>
      <c r="BD397" s="196"/>
      <c r="BE397" s="196"/>
      <c r="BF397" s="196"/>
      <c r="BG397" s="196"/>
      <c r="BH397" s="196"/>
      <c r="BI397" s="196"/>
      <c r="BJ397" s="196"/>
      <c r="BK397" s="196"/>
      <c r="BL397" s="196"/>
      <c r="BM397" s="196"/>
      <c r="BN397" s="196"/>
      <c r="BO397" s="196"/>
      <c r="BP397" s="196"/>
      <c r="BQ397" s="196"/>
      <c r="BR397" s="196"/>
      <c r="BS397" s="196"/>
      <c r="BT397" s="196"/>
      <c r="BU397" s="196"/>
      <c r="BV397" s="196"/>
      <c r="BW397" s="196"/>
      <c r="BX397" s="196"/>
      <c r="BY397" s="196"/>
      <c r="BZ397" s="196"/>
      <c r="CA397" s="196"/>
      <c r="CB397" s="196"/>
      <c r="CC397" s="196"/>
      <c r="CD397" s="196"/>
      <c r="CE397" s="196"/>
      <c r="CF397" s="196"/>
      <c r="CG397" s="196"/>
      <c r="CH397" s="196"/>
      <c r="CI397" s="196"/>
      <c r="CJ397" s="196"/>
      <c r="CK397" s="196"/>
      <c r="CL397" s="196"/>
      <c r="FU397" s="27"/>
    </row>
    <row r="398" spans="1:181" s="92" customFormat="1" ht="13.5" hidden="1" customHeight="1" x14ac:dyDescent="0.3">
      <c r="A398" s="236"/>
      <c r="B398" s="236"/>
      <c r="C398" s="220"/>
      <c r="D398" s="220"/>
      <c r="E398" s="223"/>
      <c r="F398" s="220"/>
      <c r="G398" s="238"/>
      <c r="H398" s="236"/>
      <c r="I398" s="236"/>
      <c r="J398" s="236"/>
      <c r="K398" s="235"/>
      <c r="L398" s="235"/>
      <c r="M398" s="236"/>
      <c r="N398" s="236"/>
      <c r="O398" s="237"/>
      <c r="P398" s="236"/>
      <c r="Q398" s="236"/>
      <c r="R398" s="236"/>
      <c r="S398" s="236"/>
      <c r="T398" s="234"/>
      <c r="U398" s="236"/>
      <c r="V398" s="38"/>
      <c r="W398" s="86"/>
      <c r="X398" s="157"/>
      <c r="Y398" s="86"/>
      <c r="Z398" s="86"/>
      <c r="AA398" s="86" t="str">
        <f t="shared" si="12"/>
        <v/>
      </c>
      <c r="AB398" s="133"/>
      <c r="AC398" s="133"/>
      <c r="AD398" s="133"/>
      <c r="AE398" s="133"/>
      <c r="AF398" s="39" t="str">
        <f>IFERROR(IF(AND(X397="Probabilidad",X398="Probabilidad"),(AF397-(+AF397*AA398)),IF(X398="Probabilidad",(Q397-(+Q397*AA398)),IF(X398="Impacto",AF397,""))),"")</f>
        <v/>
      </c>
      <c r="AG398" s="242"/>
      <c r="AH398" s="85"/>
      <c r="AI398" s="236"/>
      <c r="AJ398" s="85" t="str">
        <f>IFERROR(IF(AND(X397="Impacto",AA398="Impacto"),(AJ397-(+AJ397*AA398)),IF(X398="Impacto",(T397-(+T397*AA398)),IF(X398="Probabilidad",AJ397,""))),"")</f>
        <v/>
      </c>
      <c r="AK398" s="242"/>
      <c r="AL398" s="85"/>
      <c r="AM398" s="236"/>
      <c r="AN398" s="236"/>
      <c r="AO398" s="236"/>
      <c r="AP398" s="87"/>
      <c r="AQ398" s="87"/>
      <c r="AR398" s="51"/>
      <c r="AS398" s="51"/>
      <c r="AT398" s="87"/>
      <c r="AU398" s="87"/>
      <c r="AV398" s="237"/>
      <c r="AW398" s="237"/>
      <c r="AX398" s="204"/>
      <c r="AY398" s="204"/>
      <c r="BA398" s="198"/>
      <c r="BB398" s="198"/>
      <c r="BC398" s="198"/>
      <c r="BD398" s="196"/>
      <c r="BE398" s="196"/>
      <c r="BF398" s="196"/>
      <c r="BG398" s="196"/>
      <c r="BH398" s="196"/>
      <c r="BI398" s="196"/>
      <c r="BJ398" s="196"/>
      <c r="BK398" s="196"/>
      <c r="BL398" s="196"/>
      <c r="BM398" s="196"/>
      <c r="BN398" s="196"/>
      <c r="BO398" s="196"/>
      <c r="BP398" s="196"/>
      <c r="BQ398" s="196"/>
      <c r="BR398" s="196"/>
      <c r="BS398" s="196"/>
      <c r="BT398" s="196"/>
      <c r="BU398" s="196"/>
      <c r="BV398" s="196"/>
      <c r="BW398" s="196"/>
      <c r="BX398" s="196"/>
      <c r="BY398" s="196"/>
      <c r="BZ398" s="196"/>
      <c r="CA398" s="196"/>
      <c r="CB398" s="196"/>
      <c r="CC398" s="196"/>
      <c r="CD398" s="196"/>
      <c r="CE398" s="196"/>
      <c r="CF398" s="196"/>
      <c r="CG398" s="196"/>
      <c r="CH398" s="196"/>
      <c r="CI398" s="196"/>
      <c r="CJ398" s="196"/>
      <c r="CK398" s="196"/>
      <c r="CL398" s="196"/>
      <c r="FU398" s="27"/>
    </row>
    <row r="399" spans="1:181" s="92" customFormat="1" ht="13.5" hidden="1" customHeight="1" x14ac:dyDescent="0.3">
      <c r="A399" s="236"/>
      <c r="B399" s="236"/>
      <c r="C399" s="221"/>
      <c r="D399" s="221"/>
      <c r="E399" s="224"/>
      <c r="F399" s="221"/>
      <c r="G399" s="238"/>
      <c r="H399" s="236"/>
      <c r="I399" s="236"/>
      <c r="J399" s="236"/>
      <c r="K399" s="235"/>
      <c r="L399" s="235"/>
      <c r="M399" s="236"/>
      <c r="N399" s="236"/>
      <c r="O399" s="237"/>
      <c r="P399" s="236"/>
      <c r="Q399" s="236"/>
      <c r="R399" s="236"/>
      <c r="S399" s="236"/>
      <c r="T399" s="234"/>
      <c r="U399" s="236"/>
      <c r="V399" s="38"/>
      <c r="W399" s="86"/>
      <c r="X399" s="157"/>
      <c r="Y399" s="86"/>
      <c r="Z399" s="86"/>
      <c r="AA399" s="86" t="str">
        <f t="shared" si="12"/>
        <v/>
      </c>
      <c r="AB399" s="133"/>
      <c r="AC399" s="133"/>
      <c r="AD399" s="133"/>
      <c r="AE399" s="133"/>
      <c r="AF399" s="39" t="str">
        <f>IFERROR(IF(AND(X398="Probabilidad",X399="Probabilidad"),(AF398-(+AF398*AA399)),IF(X399="Probabilidad",(Q398-(+Q398*AA399)),IF(X399="Impacto",AF398,""))),"")</f>
        <v/>
      </c>
      <c r="AG399" s="242"/>
      <c r="AH399" s="85"/>
      <c r="AI399" s="236"/>
      <c r="AJ399" s="85" t="str">
        <f>IFERROR(IF(AND(X398="Impacto",AA399="Impacto"),(AJ398-(+AJ398*AA399)),IF(X399="Impacto",(T398-(+T398*AA399)),IF(X399="Probabilidad",AJ398,""))),"")</f>
        <v/>
      </c>
      <c r="AK399" s="242"/>
      <c r="AL399" s="85"/>
      <c r="AM399" s="236"/>
      <c r="AN399" s="236"/>
      <c r="AO399" s="236"/>
      <c r="AP399" s="87"/>
      <c r="AQ399" s="87"/>
      <c r="AR399" s="51"/>
      <c r="AS399" s="51"/>
      <c r="AT399" s="87"/>
      <c r="AU399" s="87"/>
      <c r="AV399" s="237"/>
      <c r="AW399" s="237"/>
      <c r="AX399" s="205"/>
      <c r="AY399" s="205"/>
      <c r="BA399" s="198"/>
      <c r="BB399" s="198"/>
      <c r="BC399" s="198"/>
      <c r="BD399" s="196"/>
      <c r="BE399" s="196"/>
      <c r="BF399" s="196"/>
      <c r="BG399" s="196"/>
      <c r="BH399" s="196"/>
      <c r="BI399" s="196"/>
      <c r="BJ399" s="196"/>
      <c r="BK399" s="196"/>
      <c r="BL399" s="196"/>
      <c r="BM399" s="196"/>
      <c r="BN399" s="196"/>
      <c r="BO399" s="196"/>
      <c r="BP399" s="196"/>
      <c r="BQ399" s="196"/>
      <c r="BR399" s="196"/>
      <c r="BS399" s="196"/>
      <c r="BT399" s="196"/>
      <c r="BU399" s="196"/>
      <c r="BV399" s="196"/>
      <c r="BW399" s="196"/>
      <c r="BX399" s="196"/>
      <c r="BY399" s="196"/>
      <c r="BZ399" s="196"/>
      <c r="CA399" s="196"/>
      <c r="CB399" s="196"/>
      <c r="CC399" s="196"/>
      <c r="CD399" s="196"/>
      <c r="CE399" s="196"/>
      <c r="CF399" s="196"/>
      <c r="CG399" s="196"/>
      <c r="CH399" s="196"/>
      <c r="CI399" s="196"/>
      <c r="CJ399" s="196"/>
      <c r="CK399" s="196"/>
      <c r="CL399" s="196"/>
      <c r="FU399" s="27"/>
      <c r="FY399" s="37"/>
    </row>
    <row r="400" spans="1:181" s="164" customFormat="1" ht="14.4" customHeight="1" x14ac:dyDescent="0.25">
      <c r="A400" s="270">
        <v>64</v>
      </c>
      <c r="B400" s="270" t="s">
        <v>879</v>
      </c>
      <c r="C400" s="219" t="s">
        <v>804</v>
      </c>
      <c r="D400" s="219" t="s">
        <v>821</v>
      </c>
      <c r="E400" s="222" t="str">
        <f>IFERROR(VLOOKUP(C400,Tabla4[#All],2,0),"")</f>
        <v>Eventos relacionados con las conductas o comportamientos de los empleados que afectan la Integridad Pública</v>
      </c>
      <c r="F400" s="219" t="s">
        <v>806</v>
      </c>
      <c r="G400" s="238" t="s">
        <v>891</v>
      </c>
      <c r="H400" s="236" t="s">
        <v>72</v>
      </c>
      <c r="I400" s="237" t="s">
        <v>517</v>
      </c>
      <c r="J400" s="274" t="s">
        <v>897</v>
      </c>
      <c r="K400" s="274" t="s">
        <v>564</v>
      </c>
      <c r="L400" s="274" t="s">
        <v>613</v>
      </c>
      <c r="M400" s="270" t="s">
        <v>891</v>
      </c>
      <c r="N400" s="270"/>
      <c r="O400" s="270">
        <v>365</v>
      </c>
      <c r="P400" s="270" t="str">
        <f>IF(O400="","",IF(O400&lt;=2,"Muy Baja",IF(O400&lt;=24,"Baja",IF(O400&lt;=500,"Media",IF(O400&lt;=5000,"Alta","Muy Alta")))))</f>
        <v>Media</v>
      </c>
      <c r="Q400" s="269">
        <f>IF(O400="","",IF(O400&lt;=2,20%,IF(O400&lt;=24,40%,IF(O400&lt;=500,60%,IF(O400&lt;=5000,80%,100%)))))</f>
        <v>0.6</v>
      </c>
      <c r="R400" s="270" t="s">
        <v>105</v>
      </c>
      <c r="S400" s="270" t="s">
        <v>167</v>
      </c>
      <c r="T400" s="273">
        <v>1</v>
      </c>
      <c r="U400" s="270" t="str">
        <f>IF(OR(Q400="",T400=""),"",IF(Q400=100%,IF(T400=100%,"Extremo","Alto"),IF(Q400=80%,IF(T400=100%,"Extremo",IF(T400&gt;=60%,"Alto","Moderado")),IF(Q400=60%,IF(T400=100%,"Extremo",IF(T400&gt;=80%,"Alto","Moderado")),IF(Q400=40%,IF(T400=100%,"Extremo",IF(T400&gt;=80%,"Alto",IF(T400&gt;=40%,"Moderado","Bajo"))),IF(T400=100%,"Extremo",IF(T400=80%,"Alto",IF(T400=60%,"Moderado","Bajo"))))))))</f>
        <v>Extremo</v>
      </c>
      <c r="V400" s="165">
        <v>1</v>
      </c>
      <c r="W400" s="165" t="s">
        <v>565</v>
      </c>
      <c r="X400" s="166"/>
      <c r="Y400" s="167" t="s">
        <v>51</v>
      </c>
      <c r="Z400" s="167" t="s">
        <v>57</v>
      </c>
      <c r="AA400" s="168">
        <f>IF(OR(Y400="",Z400=""),"",IF(AND(Y400="Preventivo",Z400="Automático"),50%,IF(AND(Y400="Preventivo",Z400="Manual"),40%,IF(AND(Y400="Detectivo",Z400="Automático"),40%,IF(AND(Y400="Detectivo",Z400="Manual"),30%,IF(AND(Y400="Correctivo",Z400="Automático"),35%,IF(AND(Y400="Correctivo",Z400="Manual"),25%,"")))))))</f>
        <v>0.4</v>
      </c>
      <c r="AB400" s="169" t="s">
        <v>786</v>
      </c>
      <c r="AC400" s="169" t="s">
        <v>793</v>
      </c>
      <c r="AD400" s="169" t="s">
        <v>796</v>
      </c>
      <c r="AE400" s="169" t="s">
        <v>785</v>
      </c>
      <c r="AF400" s="187">
        <f>IF(Q400="","",Q400*(IF(AND(X400="Probabilidad",OR(Y400="Preventivo",Y400="Detectivo"),ISNUMBER(AA400)),1-AA400,1)*IF(AND(X401="Probabilidad",OR(Y401="Preventivo",Y401="Detectivo"),ISNUMBER(AA401)),1-AA401,1)))</f>
        <v>0.6</v>
      </c>
      <c r="AG400" s="241">
        <f>IF(AF400="","",IF(AF400&lt;=20%,20%,IF(AF400&lt;=40%,40%,IF(AF400&lt;=60%,60%,IF(AF400&lt;=80%,80%,100%)))))</f>
        <v>0.6</v>
      </c>
      <c r="AH400" s="241"/>
      <c r="AI400" s="270" t="str">
        <f>IF(AND(AH244&lt;=20%),"Muy Baja",IF(AND(AH244&gt;=21%,AH244&lt;=40%),"Baja",IF(AND(AH244&gt;=41%,AH244&lt;=60%),"Media",IF(AND(AH244&gt;=61%,AH244&lt;=80%),"Alta",IF(AND(AH244&gt;=81%,AH244&gt;=100%),"Muy Alta",FALSE)))))</f>
        <v>Media</v>
      </c>
      <c r="AJ400" s="332">
        <f>IF(T400="","",T400*(IF(AND(X400="Impacto",Y400="Correctivo",ISNUMBER(AA400)),1-AA400,1)*IF(AND(X401="Impacto",Y401="Correctivo",ISNUMBER(AA401)),1-AA401,1)))</f>
        <v>1</v>
      </c>
      <c r="AK400" s="241">
        <f>IF(AJ400="","",IF(AJ400&lt;=20%,20%,IF(AJ400&lt;=40%,40%,IF(AJ400&lt;=60%,60%,IF(AJ400&lt;=80%,80%,100%)))))</f>
        <v>1</v>
      </c>
      <c r="AL400" s="241"/>
      <c r="AM400" s="270" t="str">
        <f>CHOOSE((AL376&gt;=0%)+(AL376&gt;=21%)+(AL376&gt;=41%)+(AL376&gt;=61%)+(AL376&gt;=81%),"Leve","Menor","Moderado","Mayor","Catastrófico")</f>
        <v>Catastrófico</v>
      </c>
      <c r="AN400" s="270" t="str">
        <f>IF(OR(AG400="",AK400=""),"",IF(AG400=100%,IF(AK400=100%,"Extremo","Alto"),IF(AG400=80%,IF(AK400=100%,"Extremo",IF(AK400&gt;=60%,"Alto","Moderado")),IF(AG400=60%,IF(AK400=100%,"Extremo",IF(AK400&gt;=80%,"Alto","Moderado")),IF(AG400=40%,IF(AK400=100%,"Extremo",IF(AK400&gt;=80%,"Alto",IF(AK400&gt;=40%,"Moderado","Bajo"))),IF(AK400=100%,"Extremo",IF(AK400=80%,"Alto",IF(AK400=60%,"Moderado","Bajo"))))))))</f>
        <v>Extremo</v>
      </c>
      <c r="AO400" s="270" t="s">
        <v>67</v>
      </c>
      <c r="AP400" s="167"/>
      <c r="AQ400" s="167"/>
      <c r="AR400" s="181"/>
      <c r="AS400" s="167"/>
      <c r="AT400" s="167"/>
      <c r="AU400" s="167"/>
      <c r="AV400" s="274"/>
      <c r="AW400" s="274" t="s">
        <v>159</v>
      </c>
      <c r="AZ400" s="192"/>
      <c r="BA400" s="184"/>
      <c r="BB400" s="184"/>
      <c r="BC400" s="184"/>
      <c r="BD400" s="184"/>
      <c r="BE400" s="184"/>
      <c r="BF400" s="184"/>
      <c r="BG400" s="184"/>
      <c r="BH400" s="184"/>
      <c r="BI400" s="184"/>
      <c r="BJ400" s="184"/>
      <c r="BK400" s="184"/>
      <c r="BL400" s="184"/>
      <c r="BM400" s="184"/>
      <c r="BN400" s="184"/>
      <c r="BO400" s="184"/>
      <c r="BP400" s="184"/>
      <c r="BQ400" s="184"/>
      <c r="BR400" s="184"/>
      <c r="BS400" s="184"/>
      <c r="BT400" s="184"/>
      <c r="BU400" s="184"/>
      <c r="BV400" s="184"/>
      <c r="BW400" s="184"/>
      <c r="BX400" s="184"/>
      <c r="BY400" s="184"/>
      <c r="BZ400" s="184"/>
      <c r="CA400" s="184"/>
      <c r="CB400" s="184"/>
      <c r="CC400" s="184"/>
      <c r="CD400" s="184"/>
      <c r="CE400" s="184"/>
      <c r="CF400" s="184"/>
      <c r="CG400" s="184"/>
      <c r="CH400" s="184"/>
      <c r="CI400" s="184"/>
      <c r="CJ400" s="184"/>
      <c r="CK400" s="184"/>
      <c r="CL400" s="184"/>
      <c r="CM400" s="193"/>
    </row>
    <row r="401" spans="1:181" s="164" customFormat="1" ht="14.4" customHeight="1" x14ac:dyDescent="0.25">
      <c r="A401" s="270"/>
      <c r="B401" s="270"/>
      <c r="C401" s="220"/>
      <c r="D401" s="220"/>
      <c r="E401" s="223"/>
      <c r="F401" s="220"/>
      <c r="G401" s="238"/>
      <c r="H401" s="236"/>
      <c r="I401" s="237"/>
      <c r="J401" s="274"/>
      <c r="K401" s="274"/>
      <c r="L401" s="274"/>
      <c r="M401" s="270"/>
      <c r="N401" s="270"/>
      <c r="O401" s="270"/>
      <c r="P401" s="270"/>
      <c r="Q401" s="270"/>
      <c r="R401" s="270"/>
      <c r="S401" s="270"/>
      <c r="T401" s="270"/>
      <c r="U401" s="270"/>
      <c r="V401" s="270">
        <v>2</v>
      </c>
      <c r="W401" s="270" t="s">
        <v>566</v>
      </c>
      <c r="X401" s="166"/>
      <c r="Y401" s="167" t="s">
        <v>51</v>
      </c>
      <c r="Z401" s="167" t="s">
        <v>57</v>
      </c>
      <c r="AA401" s="168">
        <f>IF(OR(Y401="",Z401=""),"",IF(AND(Y401="Preventivo",Z401="Automático"),50%,IF(AND(Y401="Preventivo",Z401="Manual"),40%,IF(AND(Y401="Detectivo",Z401="Automático"),40%,IF(AND(Y401="Detectivo",Z401="Manual"),30%,IF(AND(Y401="Correctivo",Z401="Automático"),35%,IF(AND(Y401="Correctivo",Z401="Manual"),25%,"")))))))</f>
        <v>0.4</v>
      </c>
      <c r="AB401" s="169" t="s">
        <v>786</v>
      </c>
      <c r="AC401" s="169" t="s">
        <v>793</v>
      </c>
      <c r="AD401" s="169" t="s">
        <v>796</v>
      </c>
      <c r="AE401" s="169" t="s">
        <v>785</v>
      </c>
      <c r="AF401" s="187"/>
      <c r="AG401" s="241"/>
      <c r="AH401" s="241"/>
      <c r="AI401" s="270"/>
      <c r="AJ401" s="333"/>
      <c r="AK401" s="241"/>
      <c r="AL401" s="241"/>
      <c r="AM401" s="270"/>
      <c r="AN401" s="270"/>
      <c r="AO401" s="270"/>
      <c r="AP401" s="167"/>
      <c r="AQ401" s="167"/>
      <c r="AR401" s="181"/>
      <c r="AS401" s="167"/>
      <c r="AT401" s="167"/>
      <c r="AU401" s="167"/>
      <c r="AV401" s="274"/>
      <c r="AW401" s="274"/>
      <c r="AZ401" s="192"/>
      <c r="BA401" s="184"/>
      <c r="BB401" s="184"/>
      <c r="BC401" s="184"/>
      <c r="BD401" s="184"/>
      <c r="BE401" s="184"/>
      <c r="BF401" s="184"/>
      <c r="BG401" s="184"/>
      <c r="BH401" s="184"/>
      <c r="BI401" s="184"/>
      <c r="BJ401" s="184"/>
      <c r="BK401" s="184"/>
      <c r="BL401" s="184"/>
      <c r="BM401" s="184"/>
      <c r="BN401" s="184"/>
      <c r="BO401" s="184"/>
      <c r="BP401" s="184"/>
      <c r="BQ401" s="184"/>
      <c r="BR401" s="184"/>
      <c r="BS401" s="184"/>
      <c r="BT401" s="184"/>
      <c r="BU401" s="184"/>
      <c r="BV401" s="184"/>
      <c r="BW401" s="184"/>
      <c r="BX401" s="184"/>
      <c r="BY401" s="184"/>
      <c r="BZ401" s="184"/>
      <c r="CA401" s="184"/>
      <c r="CB401" s="184"/>
      <c r="CC401" s="184"/>
      <c r="CD401" s="184"/>
      <c r="CE401" s="184"/>
      <c r="CF401" s="184"/>
      <c r="CG401" s="184"/>
      <c r="CH401" s="184"/>
      <c r="CI401" s="184"/>
      <c r="CJ401" s="184"/>
      <c r="CK401" s="184"/>
      <c r="CL401" s="184"/>
      <c r="CM401" s="193"/>
    </row>
    <row r="402" spans="1:181" s="164" customFormat="1" ht="14.4" customHeight="1" x14ac:dyDescent="0.25">
      <c r="A402" s="270"/>
      <c r="B402" s="270"/>
      <c r="C402" s="220"/>
      <c r="D402" s="220"/>
      <c r="E402" s="223"/>
      <c r="F402" s="220"/>
      <c r="G402" s="238"/>
      <c r="H402" s="236"/>
      <c r="I402" s="237"/>
      <c r="J402" s="274"/>
      <c r="K402" s="274"/>
      <c r="L402" s="274"/>
      <c r="M402" s="270"/>
      <c r="N402" s="270"/>
      <c r="O402" s="270"/>
      <c r="P402" s="270"/>
      <c r="Q402" s="270"/>
      <c r="R402" s="270"/>
      <c r="S402" s="270"/>
      <c r="T402" s="270"/>
      <c r="U402" s="270"/>
      <c r="V402" s="270"/>
      <c r="W402" s="270"/>
      <c r="X402" s="166"/>
      <c r="Y402" s="167"/>
      <c r="Z402" s="167"/>
      <c r="AA402" s="168"/>
      <c r="AB402" s="169"/>
      <c r="AC402" s="169"/>
      <c r="AD402" s="169"/>
      <c r="AE402" s="169"/>
      <c r="AF402" s="187"/>
      <c r="AG402" s="241"/>
      <c r="AH402" s="241"/>
      <c r="AI402" s="270"/>
      <c r="AJ402" s="333"/>
      <c r="AK402" s="241"/>
      <c r="AL402" s="241"/>
      <c r="AM402" s="270"/>
      <c r="AN402" s="270"/>
      <c r="AO402" s="270"/>
      <c r="AP402" s="167"/>
      <c r="AQ402" s="167"/>
      <c r="AR402" s="181"/>
      <c r="AS402" s="167"/>
      <c r="AT402" s="167"/>
      <c r="AU402" s="167"/>
      <c r="AV402" s="274"/>
      <c r="AW402" s="274"/>
      <c r="AZ402" s="192"/>
      <c r="BA402" s="184"/>
      <c r="BB402" s="184"/>
      <c r="BC402" s="184"/>
      <c r="BD402" s="184"/>
      <c r="BE402" s="184"/>
      <c r="BF402" s="184"/>
      <c r="BG402" s="184"/>
      <c r="BH402" s="184"/>
      <c r="BI402" s="184"/>
      <c r="BJ402" s="184"/>
      <c r="BK402" s="184"/>
      <c r="BL402" s="184"/>
      <c r="BM402" s="184"/>
      <c r="BN402" s="184"/>
      <c r="BO402" s="184"/>
      <c r="BP402" s="184"/>
      <c r="BQ402" s="184"/>
      <c r="BR402" s="184"/>
      <c r="BS402" s="184"/>
      <c r="BT402" s="184"/>
      <c r="BU402" s="184"/>
      <c r="BV402" s="184"/>
      <c r="BW402" s="184"/>
      <c r="BX402" s="184"/>
      <c r="BY402" s="184"/>
      <c r="BZ402" s="184"/>
      <c r="CA402" s="184"/>
      <c r="CB402" s="184"/>
      <c r="CC402" s="184"/>
      <c r="CD402" s="184"/>
      <c r="CE402" s="184"/>
      <c r="CF402" s="184"/>
      <c r="CG402" s="184"/>
      <c r="CH402" s="184"/>
      <c r="CI402" s="184"/>
      <c r="CJ402" s="184"/>
      <c r="CK402" s="184"/>
      <c r="CL402" s="184"/>
      <c r="CM402" s="193"/>
    </row>
    <row r="403" spans="1:181" s="164" customFormat="1" ht="14.4" customHeight="1" x14ac:dyDescent="0.25">
      <c r="A403" s="270"/>
      <c r="B403" s="270"/>
      <c r="C403" s="220"/>
      <c r="D403" s="220"/>
      <c r="E403" s="223"/>
      <c r="F403" s="220"/>
      <c r="G403" s="238"/>
      <c r="H403" s="236"/>
      <c r="I403" s="237"/>
      <c r="J403" s="274"/>
      <c r="K403" s="274"/>
      <c r="L403" s="274"/>
      <c r="M403" s="270"/>
      <c r="N403" s="270"/>
      <c r="O403" s="270"/>
      <c r="P403" s="270"/>
      <c r="Q403" s="270"/>
      <c r="R403" s="270"/>
      <c r="S403" s="270"/>
      <c r="T403" s="270"/>
      <c r="U403" s="270"/>
      <c r="V403" s="270"/>
      <c r="W403" s="270"/>
      <c r="X403" s="166"/>
      <c r="Y403" s="167"/>
      <c r="Z403" s="167"/>
      <c r="AA403" s="168"/>
      <c r="AB403" s="169"/>
      <c r="AC403" s="169"/>
      <c r="AD403" s="169"/>
      <c r="AE403" s="169"/>
      <c r="AF403" s="187"/>
      <c r="AG403" s="241"/>
      <c r="AH403" s="241"/>
      <c r="AI403" s="270"/>
      <c r="AJ403" s="333"/>
      <c r="AK403" s="241"/>
      <c r="AL403" s="241"/>
      <c r="AM403" s="270"/>
      <c r="AN403" s="270"/>
      <c r="AO403" s="270"/>
      <c r="AP403" s="167"/>
      <c r="AQ403" s="167"/>
      <c r="AR403" s="181"/>
      <c r="AS403" s="167"/>
      <c r="AT403" s="167"/>
      <c r="AU403" s="167"/>
      <c r="AV403" s="274"/>
      <c r="AW403" s="274"/>
      <c r="AZ403" s="192"/>
      <c r="BA403" s="184"/>
      <c r="BB403" s="184"/>
      <c r="BC403" s="184"/>
      <c r="BD403" s="184"/>
      <c r="BE403" s="184"/>
      <c r="BF403" s="184"/>
      <c r="BG403" s="184"/>
      <c r="BH403" s="184"/>
      <c r="BI403" s="184"/>
      <c r="BJ403" s="184"/>
      <c r="BK403" s="184"/>
      <c r="BL403" s="184"/>
      <c r="BM403" s="184"/>
      <c r="BN403" s="184"/>
      <c r="BO403" s="184"/>
      <c r="BP403" s="184"/>
      <c r="BQ403" s="184"/>
      <c r="BR403" s="184"/>
      <c r="BS403" s="184"/>
      <c r="BT403" s="184"/>
      <c r="BU403" s="184"/>
      <c r="BV403" s="184"/>
      <c r="BW403" s="184"/>
      <c r="BX403" s="184"/>
      <c r="BY403" s="184"/>
      <c r="BZ403" s="184"/>
      <c r="CA403" s="184"/>
      <c r="CB403" s="184"/>
      <c r="CC403" s="184"/>
      <c r="CD403" s="184"/>
      <c r="CE403" s="184"/>
      <c r="CF403" s="184"/>
      <c r="CG403" s="184"/>
      <c r="CH403" s="184"/>
      <c r="CI403" s="184"/>
      <c r="CJ403" s="184"/>
      <c r="CK403" s="184"/>
      <c r="CL403" s="184"/>
      <c r="CM403" s="193"/>
    </row>
    <row r="404" spans="1:181" s="164" customFormat="1" ht="14.4" customHeight="1" x14ac:dyDescent="0.25">
      <c r="A404" s="270"/>
      <c r="B404" s="270"/>
      <c r="C404" s="220"/>
      <c r="D404" s="220"/>
      <c r="E404" s="223"/>
      <c r="F404" s="220"/>
      <c r="G404" s="238"/>
      <c r="H404" s="236"/>
      <c r="I404" s="237"/>
      <c r="J404" s="274"/>
      <c r="K404" s="274"/>
      <c r="L404" s="274"/>
      <c r="M404" s="270"/>
      <c r="N404" s="270"/>
      <c r="O404" s="270"/>
      <c r="P404" s="270"/>
      <c r="Q404" s="270"/>
      <c r="R404" s="270"/>
      <c r="S404" s="270"/>
      <c r="T404" s="270"/>
      <c r="U404" s="270"/>
      <c r="V404" s="270"/>
      <c r="W404" s="270"/>
      <c r="X404" s="166"/>
      <c r="Y404" s="167"/>
      <c r="Z404" s="167"/>
      <c r="AA404" s="168"/>
      <c r="AB404" s="169"/>
      <c r="AC404" s="169"/>
      <c r="AD404" s="169"/>
      <c r="AE404" s="169"/>
      <c r="AF404" s="187"/>
      <c r="AG404" s="241"/>
      <c r="AH404" s="241"/>
      <c r="AI404" s="270"/>
      <c r="AJ404" s="333"/>
      <c r="AK404" s="241"/>
      <c r="AL404" s="241"/>
      <c r="AM404" s="270"/>
      <c r="AN404" s="270"/>
      <c r="AO404" s="270"/>
      <c r="AP404" s="167"/>
      <c r="AQ404" s="167"/>
      <c r="AR404" s="181"/>
      <c r="AS404" s="167"/>
      <c r="AT404" s="167"/>
      <c r="AU404" s="167"/>
      <c r="AV404" s="274"/>
      <c r="AW404" s="274"/>
      <c r="AZ404" s="192"/>
      <c r="BA404" s="184"/>
      <c r="BB404" s="184"/>
      <c r="BC404" s="184"/>
      <c r="BD404" s="184"/>
      <c r="BE404" s="184"/>
      <c r="BF404" s="184"/>
      <c r="BG404" s="184"/>
      <c r="BH404" s="184"/>
      <c r="BI404" s="184"/>
      <c r="BJ404" s="184"/>
      <c r="BK404" s="184"/>
      <c r="BL404" s="184"/>
      <c r="BM404" s="184"/>
      <c r="BN404" s="184"/>
      <c r="BO404" s="184"/>
      <c r="BP404" s="184"/>
      <c r="BQ404" s="184"/>
      <c r="BR404" s="184"/>
      <c r="BS404" s="184"/>
      <c r="BT404" s="184"/>
      <c r="BU404" s="184"/>
      <c r="BV404" s="184"/>
      <c r="BW404" s="184"/>
      <c r="BX404" s="184"/>
      <c r="BY404" s="184"/>
      <c r="BZ404" s="184"/>
      <c r="CA404" s="184"/>
      <c r="CB404" s="184"/>
      <c r="CC404" s="184"/>
      <c r="CD404" s="184"/>
      <c r="CE404" s="184"/>
      <c r="CF404" s="184"/>
      <c r="CG404" s="184"/>
      <c r="CH404" s="184"/>
      <c r="CI404" s="184"/>
      <c r="CJ404" s="184"/>
      <c r="CK404" s="184"/>
      <c r="CL404" s="184"/>
      <c r="CM404" s="193"/>
    </row>
    <row r="405" spans="1:181" s="164" customFormat="1" ht="14.4" customHeight="1" x14ac:dyDescent="0.25">
      <c r="A405" s="270"/>
      <c r="B405" s="270"/>
      <c r="C405" s="221"/>
      <c r="D405" s="221"/>
      <c r="E405" s="224"/>
      <c r="F405" s="221"/>
      <c r="G405" s="238"/>
      <c r="H405" s="236"/>
      <c r="I405" s="237"/>
      <c r="J405" s="274"/>
      <c r="K405" s="274"/>
      <c r="L405" s="274"/>
      <c r="M405" s="270"/>
      <c r="N405" s="270"/>
      <c r="O405" s="270"/>
      <c r="P405" s="270"/>
      <c r="Q405" s="270"/>
      <c r="R405" s="270"/>
      <c r="S405" s="270"/>
      <c r="T405" s="270"/>
      <c r="U405" s="270"/>
      <c r="V405" s="270"/>
      <c r="W405" s="270"/>
      <c r="X405" s="166"/>
      <c r="Y405" s="167"/>
      <c r="Z405" s="167"/>
      <c r="AA405" s="168"/>
      <c r="AB405" s="169"/>
      <c r="AC405" s="169"/>
      <c r="AD405" s="169"/>
      <c r="AE405" s="169"/>
      <c r="AF405" s="187"/>
      <c r="AG405" s="241"/>
      <c r="AH405" s="241"/>
      <c r="AI405" s="270"/>
      <c r="AJ405" s="334"/>
      <c r="AK405" s="241"/>
      <c r="AL405" s="241"/>
      <c r="AM405" s="270"/>
      <c r="AN405" s="270"/>
      <c r="AO405" s="270"/>
      <c r="AP405" s="167"/>
      <c r="AQ405" s="167"/>
      <c r="AR405" s="181"/>
      <c r="AS405" s="167"/>
      <c r="AT405" s="167"/>
      <c r="AU405" s="167"/>
      <c r="AV405" s="274"/>
      <c r="AW405" s="274"/>
      <c r="AZ405" s="192"/>
      <c r="BA405" s="184"/>
      <c r="BB405" s="184"/>
      <c r="BC405" s="184"/>
      <c r="BD405" s="184"/>
      <c r="BE405" s="184"/>
      <c r="BF405" s="184"/>
      <c r="BG405" s="184"/>
      <c r="BH405" s="184"/>
      <c r="BI405" s="184"/>
      <c r="BJ405" s="184"/>
      <c r="BK405" s="184"/>
      <c r="BL405" s="184"/>
      <c r="BM405" s="184"/>
      <c r="BN405" s="184"/>
      <c r="BO405" s="184"/>
      <c r="BP405" s="184"/>
      <c r="BQ405" s="184"/>
      <c r="BR405" s="184"/>
      <c r="BS405" s="184"/>
      <c r="BT405" s="184"/>
      <c r="BU405" s="184"/>
      <c r="BV405" s="184"/>
      <c r="BW405" s="184"/>
      <c r="BX405" s="184"/>
      <c r="BY405" s="184"/>
      <c r="BZ405" s="184"/>
      <c r="CA405" s="184"/>
      <c r="CB405" s="184"/>
      <c r="CC405" s="184"/>
      <c r="CD405" s="184"/>
      <c r="CE405" s="184"/>
      <c r="CF405" s="184"/>
      <c r="CG405" s="184"/>
      <c r="CH405" s="184"/>
      <c r="CI405" s="184"/>
      <c r="CJ405" s="184"/>
      <c r="CK405" s="184"/>
      <c r="CL405" s="184"/>
      <c r="CM405" s="193"/>
    </row>
    <row r="406" spans="1:181" s="164" customFormat="1" ht="14.4" customHeight="1" x14ac:dyDescent="0.25">
      <c r="A406" s="270">
        <v>65</v>
      </c>
      <c r="B406" s="270" t="s">
        <v>879</v>
      </c>
      <c r="C406" s="219" t="s">
        <v>804</v>
      </c>
      <c r="D406" s="219" t="s">
        <v>821</v>
      </c>
      <c r="E406" s="222" t="str">
        <f>IFERROR(VLOOKUP(C406,Tabla4[#All],2,0),"")</f>
        <v>Eventos relacionados con las conductas o comportamientos de los empleados que afectan la Integridad Pública</v>
      </c>
      <c r="F406" s="219" t="s">
        <v>806</v>
      </c>
      <c r="G406" s="238" t="s">
        <v>891</v>
      </c>
      <c r="H406" s="236" t="s">
        <v>72</v>
      </c>
      <c r="I406" s="237" t="s">
        <v>517</v>
      </c>
      <c r="J406" s="274" t="s">
        <v>567</v>
      </c>
      <c r="K406" s="274" t="s">
        <v>568</v>
      </c>
      <c r="L406" s="274" t="s">
        <v>613</v>
      </c>
      <c r="M406" s="270" t="s">
        <v>891</v>
      </c>
      <c r="N406" s="270"/>
      <c r="O406" s="270">
        <v>365</v>
      </c>
      <c r="P406" s="270" t="str">
        <f>IF(O406="","",IF(O406&lt;=2,"Muy Baja",IF(O406&lt;=24,"Baja",IF(O406&lt;=500,"Media",IF(O406&lt;=5000,"Alta","Muy Alta")))))</f>
        <v>Media</v>
      </c>
      <c r="Q406" s="269">
        <f>IF(O406="","",IF(O406&lt;=2,20%,IF(O406&lt;=24,40%,IF(O406&lt;=500,60%,IF(O406&lt;=5000,80%,100%)))))</f>
        <v>0.6</v>
      </c>
      <c r="R406" s="270" t="s">
        <v>105</v>
      </c>
      <c r="S406" s="270" t="s">
        <v>167</v>
      </c>
      <c r="T406" s="273">
        <v>1</v>
      </c>
      <c r="U406" s="270" t="str">
        <f>IF(OR(Q406="",T406=""),"",IF(Q406=100%,IF(T406=100%,"Extremo","Alto"),IF(Q406=80%,IF(T406=100%,"Extremo",IF(T406&gt;=60%,"Alto","Moderado")),IF(Q406=60%,IF(T406=100%,"Extremo",IF(T406&gt;=80%,"Alto","Moderado")),IF(Q406=40%,IF(T406=100%,"Extremo",IF(T406&gt;=80%,"Alto",IF(T406&gt;=40%,"Moderado","Bajo"))),IF(T406=100%,"Extremo",IF(T406=80%,"Alto",IF(T406=60%,"Moderado","Bajo"))))))))</f>
        <v>Extremo</v>
      </c>
      <c r="V406" s="165">
        <v>1</v>
      </c>
      <c r="W406" s="165" t="s">
        <v>938</v>
      </c>
      <c r="X406" s="166"/>
      <c r="Y406" s="167" t="s">
        <v>53</v>
      </c>
      <c r="Z406" s="167" t="s">
        <v>57</v>
      </c>
      <c r="AA406" s="168">
        <f>IF(OR(Y406="",Z406=""),"",IF(AND(Y406="Preventivo",Z406="Automático"),50%,IF(AND(Y406="Preventivo",Z406="Manual"),40%,IF(AND(Y406="Detectivo",Z406="Automático"),40%,IF(AND(Y406="Detectivo",Z406="Manual"),30%,IF(AND(Y406="Correctivo",Z406="Automático"),35%,IF(AND(Y406="Correctivo",Z406="Manual"),25%,"")))))))</f>
        <v>0.25</v>
      </c>
      <c r="AB406" s="169" t="s">
        <v>786</v>
      </c>
      <c r="AC406" s="169" t="s">
        <v>791</v>
      </c>
      <c r="AD406" s="169" t="s">
        <v>796</v>
      </c>
      <c r="AE406" s="169" t="s">
        <v>785</v>
      </c>
      <c r="AF406" s="187">
        <f>IF(Q406="","",Q406*(IF(AND(X406="Probabilidad",OR(Y406="Preventivo",Y406="Detectivo"),ISNUMBER(AA406)),1-AA406,1)*IF(AND(X407="Probabilidad",OR(Y407="Preventivo",Y407="Detectivo"),ISNUMBER(AA407)),1-AA407,1)))</f>
        <v>0.6</v>
      </c>
      <c r="AG406" s="241">
        <f>IF(AF406="","",IF(AF406&lt;=20%,20%,IF(AF406&lt;=40%,40%,IF(AF406&lt;=60%,60%,IF(AF406&lt;=80%,80%,100%)))))</f>
        <v>0.6</v>
      </c>
      <c r="AH406" s="241"/>
      <c r="AI406" s="337" t="str">
        <f>IF(AND(AH244&lt;=20%),"Muy Baja",IF(AND(AH244&gt;=21%,AH244&lt;=40%),"Baja",IF(AND(AH244&gt;=41%,AH244&lt;=60%),"Media",IF(AND(AH244&gt;=61%,AH244&lt;=80%),"Alta",IF(AND(AH244&gt;=81%,AH244&gt;=100%),"Muy Alta",FALSE)))))</f>
        <v>Media</v>
      </c>
      <c r="AJ406" s="332">
        <f>IF(T406="","",T406*(IF(AND(X406="Impacto",Y406="Correctivo",ISNUMBER(AA406)),1-AA406,1)*IF(AND(X407="Impacto",Y407="Correctivo",ISNUMBER(AA407)),1-AA407,1)))</f>
        <v>1</v>
      </c>
      <c r="AK406" s="241">
        <f>IF(AJ406="","",IF(AJ406&lt;=20%,20%,IF(AJ406&lt;=40%,40%,IF(AJ406&lt;=60%,60%,IF(AJ406&lt;=80%,80%,100%)))))</f>
        <v>1</v>
      </c>
      <c r="AL406" s="241"/>
      <c r="AM406" s="270" t="str">
        <f>CHOOSE((AL376&gt;=0%)+(AL376&gt;=21%)+(AL376&gt;=41%)+(AL376&gt;=61%)+(AL376&gt;=81%),"Leve","Menor","Moderado","Mayor","Catastrófico")</f>
        <v>Catastrófico</v>
      </c>
      <c r="AN406" s="270" t="str">
        <f>IF(OR(AG406="",AK406=""),"",IF(AG406=100%,IF(AK406=100%,"Extremo","Alto"),IF(AG406=80%,IF(AK406=100%,"Extremo",IF(AK406&gt;=60%,"Alto","Moderado")),IF(AG406=60%,IF(AK406=100%,"Extremo",IF(AK406&gt;=80%,"Alto","Moderado")),IF(AG406=40%,IF(AK406=100%,"Extremo",IF(AK406&gt;=80%,"Alto",IF(AK406&gt;=40%,"Moderado","Bajo"))),IF(AK406=100%,"Extremo",IF(AK406=80%,"Alto",IF(AK406=60%,"Moderado","Bajo"))))))))</f>
        <v>Extremo</v>
      </c>
      <c r="AO406" s="270" t="s">
        <v>67</v>
      </c>
      <c r="AP406" s="167"/>
      <c r="AQ406" s="167"/>
      <c r="AR406" s="181"/>
      <c r="AS406" s="167"/>
      <c r="AT406" s="167"/>
      <c r="AU406" s="167"/>
      <c r="AV406" s="274"/>
      <c r="AW406" s="274" t="s">
        <v>159</v>
      </c>
      <c r="AZ406" s="192"/>
      <c r="BA406" s="184"/>
      <c r="BB406" s="184"/>
      <c r="BC406" s="184"/>
      <c r="BD406" s="184"/>
      <c r="BE406" s="184"/>
      <c r="BF406" s="184"/>
      <c r="BG406" s="184"/>
      <c r="BH406" s="184"/>
      <c r="BI406" s="184"/>
      <c r="BJ406" s="184"/>
      <c r="BK406" s="184"/>
      <c r="BL406" s="184"/>
      <c r="BM406" s="184"/>
      <c r="BN406" s="184"/>
      <c r="BO406" s="184"/>
      <c r="BP406" s="184"/>
      <c r="BQ406" s="184"/>
      <c r="BR406" s="184"/>
      <c r="BS406" s="184"/>
      <c r="BT406" s="184"/>
      <c r="BU406" s="184"/>
      <c r="BV406" s="184"/>
      <c r="BW406" s="184"/>
      <c r="BX406" s="184"/>
      <c r="BY406" s="184"/>
      <c r="BZ406" s="184"/>
      <c r="CA406" s="184"/>
      <c r="CB406" s="184"/>
      <c r="CC406" s="184"/>
      <c r="CD406" s="184"/>
      <c r="CE406" s="184"/>
      <c r="CF406" s="184"/>
      <c r="CG406" s="184"/>
      <c r="CH406" s="184"/>
      <c r="CI406" s="184"/>
      <c r="CJ406" s="184"/>
      <c r="CK406" s="184"/>
      <c r="CL406" s="184"/>
      <c r="CM406" s="193"/>
    </row>
    <row r="407" spans="1:181" s="164" customFormat="1" ht="14.4" customHeight="1" x14ac:dyDescent="0.25">
      <c r="A407" s="270"/>
      <c r="B407" s="270"/>
      <c r="C407" s="220"/>
      <c r="D407" s="220"/>
      <c r="E407" s="223"/>
      <c r="F407" s="220"/>
      <c r="G407" s="238"/>
      <c r="H407" s="236"/>
      <c r="I407" s="237"/>
      <c r="J407" s="274"/>
      <c r="K407" s="274"/>
      <c r="L407" s="274"/>
      <c r="M407" s="270"/>
      <c r="N407" s="270"/>
      <c r="O407" s="270"/>
      <c r="P407" s="270"/>
      <c r="Q407" s="270"/>
      <c r="R407" s="270"/>
      <c r="S407" s="270"/>
      <c r="T407" s="270"/>
      <c r="U407" s="270"/>
      <c r="V407" s="270">
        <v>2</v>
      </c>
      <c r="W407" s="270" t="s">
        <v>570</v>
      </c>
      <c r="X407" s="166"/>
      <c r="Y407" s="167" t="s">
        <v>51</v>
      </c>
      <c r="Z407" s="167" t="s">
        <v>57</v>
      </c>
      <c r="AA407" s="168">
        <f>IF(OR(Y407="",Z407=""),"",IF(AND(Y407="Preventivo",Z407="Automático"),50%,IF(AND(Y407="Preventivo",Z407="Manual"),40%,IF(AND(Y407="Detectivo",Z407="Automático"),40%,IF(AND(Y407="Detectivo",Z407="Manual"),30%,IF(AND(Y407="Correctivo",Z407="Automático"),35%,IF(AND(Y407="Correctivo",Z407="Manual"),25%,"")))))))</f>
        <v>0.4</v>
      </c>
      <c r="AB407" s="169" t="s">
        <v>786</v>
      </c>
      <c r="AC407" s="169" t="s">
        <v>791</v>
      </c>
      <c r="AD407" s="169" t="s">
        <v>796</v>
      </c>
      <c r="AE407" s="169" t="s">
        <v>785</v>
      </c>
      <c r="AF407" s="187" t="str">
        <f t="shared" ref="AF407:AF411" si="13">IF(Q407="","",Q407*(IF(AND(X407="Probabilidad",OR(Y407="Preventivo",Y407="Detectivo"),ISNUMBER(AA407)),1-AA407,1)*IF(AND(X408="Probabilidad",OR(Y408="Preventivo",Y408="Detectivo"),ISNUMBER(AA408)),1-AA408,1)))</f>
        <v/>
      </c>
      <c r="AG407" s="241"/>
      <c r="AH407" s="241"/>
      <c r="AI407" s="338"/>
      <c r="AJ407" s="333"/>
      <c r="AK407" s="241"/>
      <c r="AL407" s="241"/>
      <c r="AM407" s="270"/>
      <c r="AN407" s="270"/>
      <c r="AO407" s="270"/>
      <c r="AP407" s="167"/>
      <c r="AQ407" s="167"/>
      <c r="AR407" s="181"/>
      <c r="AS407" s="167"/>
      <c r="AT407" s="167"/>
      <c r="AU407" s="167"/>
      <c r="AV407" s="274"/>
      <c r="AW407" s="274"/>
      <c r="AZ407" s="192"/>
      <c r="BA407" s="184"/>
      <c r="BB407" s="184"/>
      <c r="BC407" s="184"/>
      <c r="BD407" s="184"/>
      <c r="BE407" s="184"/>
      <c r="BF407" s="184"/>
      <c r="BG407" s="184"/>
      <c r="BH407" s="184"/>
      <c r="BI407" s="184"/>
      <c r="BJ407" s="184"/>
      <c r="BK407" s="184"/>
      <c r="BL407" s="184"/>
      <c r="BM407" s="184"/>
      <c r="BN407" s="184"/>
      <c r="BO407" s="184"/>
      <c r="BP407" s="184"/>
      <c r="BQ407" s="184"/>
      <c r="BR407" s="184"/>
      <c r="BS407" s="184"/>
      <c r="BT407" s="184"/>
      <c r="BU407" s="184"/>
      <c r="BV407" s="184"/>
      <c r="BW407" s="184"/>
      <c r="BX407" s="184"/>
      <c r="BY407" s="184"/>
      <c r="BZ407" s="184"/>
      <c r="CA407" s="184"/>
      <c r="CB407" s="184"/>
      <c r="CC407" s="184"/>
      <c r="CD407" s="184"/>
      <c r="CE407" s="184"/>
      <c r="CF407" s="184"/>
      <c r="CG407" s="184"/>
      <c r="CH407" s="184"/>
      <c r="CI407" s="184"/>
      <c r="CJ407" s="184"/>
      <c r="CK407" s="184"/>
      <c r="CL407" s="184"/>
      <c r="CM407" s="193"/>
    </row>
    <row r="408" spans="1:181" s="164" customFormat="1" ht="14.4" customHeight="1" x14ac:dyDescent="0.25">
      <c r="A408" s="270"/>
      <c r="B408" s="270"/>
      <c r="C408" s="220"/>
      <c r="D408" s="220"/>
      <c r="E408" s="223"/>
      <c r="F408" s="220"/>
      <c r="G408" s="238"/>
      <c r="H408" s="236"/>
      <c r="I408" s="237"/>
      <c r="J408" s="274"/>
      <c r="K408" s="274"/>
      <c r="L408" s="274"/>
      <c r="M408" s="270"/>
      <c r="N408" s="270"/>
      <c r="O408" s="270"/>
      <c r="P408" s="270"/>
      <c r="Q408" s="270"/>
      <c r="R408" s="270"/>
      <c r="S408" s="270"/>
      <c r="T408" s="270"/>
      <c r="U408" s="270"/>
      <c r="V408" s="270"/>
      <c r="W408" s="270"/>
      <c r="X408" s="166"/>
      <c r="Y408" s="167"/>
      <c r="Z408" s="167"/>
      <c r="AA408" s="168" t="str">
        <f t="shared" ref="AA408:AA414" si="14">IF(OR(Y408="",Z408=""),"",IF(AND(Y408="Preventivo",Z408="Automático"),50%,IF(AND(Y408="Preventivo",Z408="Manual"),40%,IF(AND(Y408="Detectivo",Z408="Automático"),40%,IF(AND(Y408="Detectivo",Z408="Manual"),30%,IF(AND(Y408="Correctivo",Z408="Automático"),35%,IF(AND(Y408="Correctivo",Z408="Manual"),25%,"")))))))</f>
        <v/>
      </c>
      <c r="AB408" s="169"/>
      <c r="AC408" s="169"/>
      <c r="AD408" s="169"/>
      <c r="AE408" s="169"/>
      <c r="AF408" s="187" t="str">
        <f t="shared" si="13"/>
        <v/>
      </c>
      <c r="AG408" s="241"/>
      <c r="AH408" s="241"/>
      <c r="AI408" s="338"/>
      <c r="AJ408" s="333"/>
      <c r="AK408" s="241"/>
      <c r="AL408" s="241"/>
      <c r="AM408" s="270"/>
      <c r="AN408" s="270"/>
      <c r="AO408" s="270"/>
      <c r="AP408" s="167"/>
      <c r="AQ408" s="167"/>
      <c r="AR408" s="181"/>
      <c r="AS408" s="167"/>
      <c r="AT408" s="167"/>
      <c r="AU408" s="167"/>
      <c r="AV408" s="274"/>
      <c r="AW408" s="274"/>
      <c r="AZ408" s="192"/>
      <c r="BA408" s="184"/>
      <c r="BB408" s="184"/>
      <c r="BC408" s="184"/>
      <c r="BD408" s="184"/>
      <c r="BE408" s="184"/>
      <c r="BF408" s="184"/>
      <c r="BG408" s="184"/>
      <c r="BH408" s="184"/>
      <c r="BI408" s="184"/>
      <c r="BJ408" s="184"/>
      <c r="BK408" s="184"/>
      <c r="BL408" s="184"/>
      <c r="BM408" s="184"/>
      <c r="BN408" s="184"/>
      <c r="BO408" s="184"/>
      <c r="BP408" s="184"/>
      <c r="BQ408" s="184"/>
      <c r="BR408" s="184"/>
      <c r="BS408" s="184"/>
      <c r="BT408" s="184"/>
      <c r="BU408" s="184"/>
      <c r="BV408" s="184"/>
      <c r="BW408" s="184"/>
      <c r="BX408" s="184"/>
      <c r="BY408" s="184"/>
      <c r="BZ408" s="184"/>
      <c r="CA408" s="184"/>
      <c r="CB408" s="184"/>
      <c r="CC408" s="184"/>
      <c r="CD408" s="184"/>
      <c r="CE408" s="184"/>
      <c r="CF408" s="184"/>
      <c r="CG408" s="184"/>
      <c r="CH408" s="184"/>
      <c r="CI408" s="184"/>
      <c r="CJ408" s="184"/>
      <c r="CK408" s="184"/>
      <c r="CL408" s="184"/>
      <c r="CM408" s="193"/>
    </row>
    <row r="409" spans="1:181" s="164" customFormat="1" ht="14.4" customHeight="1" x14ac:dyDescent="0.25">
      <c r="A409" s="270"/>
      <c r="B409" s="270"/>
      <c r="C409" s="220"/>
      <c r="D409" s="220"/>
      <c r="E409" s="223"/>
      <c r="F409" s="220"/>
      <c r="G409" s="238"/>
      <c r="H409" s="236"/>
      <c r="I409" s="237"/>
      <c r="J409" s="274"/>
      <c r="K409" s="274"/>
      <c r="L409" s="274"/>
      <c r="M409" s="270"/>
      <c r="N409" s="270"/>
      <c r="O409" s="270"/>
      <c r="P409" s="270"/>
      <c r="Q409" s="270"/>
      <c r="R409" s="270"/>
      <c r="S409" s="270"/>
      <c r="T409" s="270"/>
      <c r="U409" s="270"/>
      <c r="V409" s="270"/>
      <c r="W409" s="270"/>
      <c r="X409" s="166"/>
      <c r="Y409" s="167"/>
      <c r="Z409" s="167"/>
      <c r="AA409" s="168" t="str">
        <f t="shared" si="14"/>
        <v/>
      </c>
      <c r="AB409" s="169"/>
      <c r="AC409" s="169"/>
      <c r="AD409" s="169"/>
      <c r="AE409" s="169"/>
      <c r="AF409" s="187" t="str">
        <f t="shared" si="13"/>
        <v/>
      </c>
      <c r="AG409" s="241"/>
      <c r="AH409" s="241"/>
      <c r="AI409" s="338"/>
      <c r="AJ409" s="333"/>
      <c r="AK409" s="241"/>
      <c r="AL409" s="241"/>
      <c r="AM409" s="270"/>
      <c r="AN409" s="270"/>
      <c r="AO409" s="270"/>
      <c r="AP409" s="167"/>
      <c r="AQ409" s="167"/>
      <c r="AR409" s="181"/>
      <c r="AS409" s="167"/>
      <c r="AT409" s="167"/>
      <c r="AU409" s="167"/>
      <c r="AV409" s="274"/>
      <c r="AW409" s="274"/>
      <c r="AZ409" s="192"/>
      <c r="BA409" s="184"/>
      <c r="BB409" s="184"/>
      <c r="BC409" s="184"/>
      <c r="BD409" s="184"/>
      <c r="BE409" s="184"/>
      <c r="BF409" s="184"/>
      <c r="BG409" s="184"/>
      <c r="BH409" s="184"/>
      <c r="BI409" s="184"/>
      <c r="BJ409" s="184"/>
      <c r="BK409" s="184"/>
      <c r="BL409" s="184"/>
      <c r="BM409" s="184"/>
      <c r="BN409" s="184"/>
      <c r="BO409" s="184"/>
      <c r="BP409" s="184"/>
      <c r="BQ409" s="184"/>
      <c r="BR409" s="184"/>
      <c r="BS409" s="184"/>
      <c r="BT409" s="184"/>
      <c r="BU409" s="184"/>
      <c r="BV409" s="184"/>
      <c r="BW409" s="184"/>
      <c r="BX409" s="184"/>
      <c r="BY409" s="184"/>
      <c r="BZ409" s="184"/>
      <c r="CA409" s="184"/>
      <c r="CB409" s="184"/>
      <c r="CC409" s="184"/>
      <c r="CD409" s="184"/>
      <c r="CE409" s="184"/>
      <c r="CF409" s="184"/>
      <c r="CG409" s="184"/>
      <c r="CH409" s="184"/>
      <c r="CI409" s="184"/>
      <c r="CJ409" s="184"/>
      <c r="CK409" s="184"/>
      <c r="CL409" s="184"/>
      <c r="CM409" s="193"/>
    </row>
    <row r="410" spans="1:181" s="164" customFormat="1" ht="14.4" customHeight="1" x14ac:dyDescent="0.25">
      <c r="A410" s="270"/>
      <c r="B410" s="270"/>
      <c r="C410" s="220"/>
      <c r="D410" s="220"/>
      <c r="E410" s="223"/>
      <c r="F410" s="220"/>
      <c r="G410" s="238"/>
      <c r="H410" s="236"/>
      <c r="I410" s="237"/>
      <c r="J410" s="274"/>
      <c r="K410" s="274"/>
      <c r="L410" s="274"/>
      <c r="M410" s="270"/>
      <c r="N410" s="270"/>
      <c r="O410" s="270"/>
      <c r="P410" s="270"/>
      <c r="Q410" s="270"/>
      <c r="R410" s="270"/>
      <c r="S410" s="270"/>
      <c r="T410" s="270"/>
      <c r="U410" s="270"/>
      <c r="V410" s="270"/>
      <c r="W410" s="270"/>
      <c r="X410" s="166"/>
      <c r="Y410" s="167"/>
      <c r="Z410" s="167"/>
      <c r="AA410" s="168" t="str">
        <f t="shared" si="14"/>
        <v/>
      </c>
      <c r="AB410" s="169"/>
      <c r="AC410" s="169"/>
      <c r="AD410" s="169"/>
      <c r="AE410" s="169"/>
      <c r="AF410" s="187" t="str">
        <f t="shared" si="13"/>
        <v/>
      </c>
      <c r="AG410" s="241"/>
      <c r="AH410" s="241"/>
      <c r="AI410" s="338"/>
      <c r="AJ410" s="333"/>
      <c r="AK410" s="241"/>
      <c r="AL410" s="241"/>
      <c r="AM410" s="270"/>
      <c r="AN410" s="270"/>
      <c r="AO410" s="270"/>
      <c r="AP410" s="167"/>
      <c r="AQ410" s="167"/>
      <c r="AR410" s="181"/>
      <c r="AS410" s="167"/>
      <c r="AT410" s="167"/>
      <c r="AU410" s="167"/>
      <c r="AV410" s="274"/>
      <c r="AW410" s="274"/>
      <c r="AZ410" s="192"/>
      <c r="BA410" s="184"/>
      <c r="BB410" s="184"/>
      <c r="BC410" s="184"/>
      <c r="BD410" s="184"/>
      <c r="BE410" s="184"/>
      <c r="BF410" s="184"/>
      <c r="BG410" s="184"/>
      <c r="BH410" s="184"/>
      <c r="BI410" s="184"/>
      <c r="BJ410" s="184"/>
      <c r="BK410" s="184"/>
      <c r="BL410" s="184"/>
      <c r="BM410" s="184"/>
      <c r="BN410" s="184"/>
      <c r="BO410" s="184"/>
      <c r="BP410" s="184"/>
      <c r="BQ410" s="184"/>
      <c r="BR410" s="184"/>
      <c r="BS410" s="184"/>
      <c r="BT410" s="184"/>
      <c r="BU410" s="184"/>
      <c r="BV410" s="184"/>
      <c r="BW410" s="184"/>
      <c r="BX410" s="184"/>
      <c r="BY410" s="184"/>
      <c r="BZ410" s="184"/>
      <c r="CA410" s="184"/>
      <c r="CB410" s="184"/>
      <c r="CC410" s="184"/>
      <c r="CD410" s="184"/>
      <c r="CE410" s="184"/>
      <c r="CF410" s="184"/>
      <c r="CG410" s="184"/>
      <c r="CH410" s="184"/>
      <c r="CI410" s="184"/>
      <c r="CJ410" s="184"/>
      <c r="CK410" s="184"/>
      <c r="CL410" s="184"/>
      <c r="CM410" s="193"/>
    </row>
    <row r="411" spans="1:181" s="164" customFormat="1" ht="14.4" customHeight="1" x14ac:dyDescent="0.25">
      <c r="A411" s="270"/>
      <c r="B411" s="270"/>
      <c r="C411" s="221"/>
      <c r="D411" s="221"/>
      <c r="E411" s="224"/>
      <c r="F411" s="221"/>
      <c r="G411" s="238"/>
      <c r="H411" s="236"/>
      <c r="I411" s="237"/>
      <c r="J411" s="274"/>
      <c r="K411" s="274"/>
      <c r="L411" s="274"/>
      <c r="M411" s="270"/>
      <c r="N411" s="270"/>
      <c r="O411" s="270"/>
      <c r="P411" s="270"/>
      <c r="Q411" s="270"/>
      <c r="R411" s="270"/>
      <c r="S411" s="270"/>
      <c r="T411" s="270"/>
      <c r="U411" s="270"/>
      <c r="V411" s="270"/>
      <c r="W411" s="270"/>
      <c r="X411" s="166"/>
      <c r="Y411" s="167"/>
      <c r="Z411" s="167"/>
      <c r="AA411" s="168" t="str">
        <f t="shared" si="14"/>
        <v/>
      </c>
      <c r="AB411" s="169"/>
      <c r="AC411" s="169"/>
      <c r="AD411" s="169"/>
      <c r="AE411" s="169"/>
      <c r="AF411" s="187" t="str">
        <f t="shared" si="13"/>
        <v/>
      </c>
      <c r="AG411" s="241"/>
      <c r="AH411" s="241"/>
      <c r="AI411" s="339"/>
      <c r="AJ411" s="334"/>
      <c r="AK411" s="241"/>
      <c r="AL411" s="241"/>
      <c r="AM411" s="270"/>
      <c r="AN411" s="270"/>
      <c r="AO411" s="270"/>
      <c r="AP411" s="167"/>
      <c r="AQ411" s="167"/>
      <c r="AR411" s="181"/>
      <c r="AS411" s="167"/>
      <c r="AT411" s="167"/>
      <c r="AU411" s="167"/>
      <c r="AV411" s="274"/>
      <c r="AW411" s="274"/>
      <c r="AZ411" s="192"/>
      <c r="BA411" s="184"/>
      <c r="BB411" s="184"/>
      <c r="BC411" s="184"/>
      <c r="BD411" s="184"/>
      <c r="BE411" s="184"/>
      <c r="BF411" s="184"/>
      <c r="BG411" s="184"/>
      <c r="BH411" s="184"/>
      <c r="BI411" s="184"/>
      <c r="BJ411" s="184"/>
      <c r="BK411" s="184"/>
      <c r="BL411" s="184"/>
      <c r="BM411" s="184"/>
      <c r="BN411" s="184"/>
      <c r="BO411" s="184"/>
      <c r="BP411" s="184"/>
      <c r="BQ411" s="184"/>
      <c r="BR411" s="184"/>
      <c r="BS411" s="184"/>
      <c r="BT411" s="184"/>
      <c r="BU411" s="184"/>
      <c r="BV411" s="184"/>
      <c r="BW411" s="184"/>
      <c r="BX411" s="184"/>
      <c r="BY411" s="184"/>
      <c r="BZ411" s="184"/>
      <c r="CA411" s="184"/>
      <c r="CB411" s="184"/>
      <c r="CC411" s="184"/>
      <c r="CD411" s="184"/>
      <c r="CE411" s="184"/>
      <c r="CF411" s="184"/>
      <c r="CG411" s="184"/>
      <c r="CH411" s="184"/>
      <c r="CI411" s="184"/>
      <c r="CJ411" s="184"/>
      <c r="CK411" s="184"/>
      <c r="CL411" s="184"/>
      <c r="CM411" s="193"/>
    </row>
    <row r="412" spans="1:181" s="184" customFormat="1" ht="57" customHeight="1" x14ac:dyDescent="0.25">
      <c r="A412" s="337">
        <v>66</v>
      </c>
      <c r="B412" s="337" t="s">
        <v>879</v>
      </c>
      <c r="C412" s="144" t="s">
        <v>804</v>
      </c>
      <c r="D412" s="144" t="s">
        <v>821</v>
      </c>
      <c r="E412" s="145" t="s">
        <v>810</v>
      </c>
      <c r="F412" s="219" t="s">
        <v>806</v>
      </c>
      <c r="G412" s="372" t="s">
        <v>891</v>
      </c>
      <c r="H412" s="203" t="s">
        <v>72</v>
      </c>
      <c r="I412" s="249" t="s">
        <v>939</v>
      </c>
      <c r="J412" s="375" t="s">
        <v>571</v>
      </c>
      <c r="K412" s="375" t="s">
        <v>572</v>
      </c>
      <c r="L412" s="375" t="s">
        <v>613</v>
      </c>
      <c r="M412" s="337" t="s">
        <v>891</v>
      </c>
      <c r="N412" s="337"/>
      <c r="O412" s="337">
        <v>365</v>
      </c>
      <c r="P412" s="378" t="str">
        <f>IF(O406="","",IF(O406&lt;=2,"Muy Baja",IF(O406&lt;=24,"Baja",IF(O406&lt;=500,"Media",IF(O406&lt;=5000,"Alta","Muy Alta")))))</f>
        <v>Media</v>
      </c>
      <c r="Q412" s="344">
        <f>IF(O406="","",IF(O406&lt;=2,20%,IF(O406&lt;=24,40%,IF(O406&lt;=500,60%,IF(O406&lt;=5000,80%,100%)))))</f>
        <v>0.6</v>
      </c>
      <c r="R412" s="337" t="s">
        <v>105</v>
      </c>
      <c r="S412" s="366" t="s">
        <v>167</v>
      </c>
      <c r="T412" s="344">
        <v>1</v>
      </c>
      <c r="U412" s="366" t="s">
        <v>170</v>
      </c>
      <c r="V412" s="167">
        <v>1</v>
      </c>
      <c r="W412" s="186" t="s">
        <v>906</v>
      </c>
      <c r="X412" s="166"/>
      <c r="Y412" s="167" t="s">
        <v>51</v>
      </c>
      <c r="Z412" s="167" t="s">
        <v>57</v>
      </c>
      <c r="AA412" s="168">
        <f t="shared" si="14"/>
        <v>0.4</v>
      </c>
      <c r="AB412" s="169" t="s">
        <v>786</v>
      </c>
      <c r="AC412" s="169" t="s">
        <v>791</v>
      </c>
      <c r="AD412" s="169" t="s">
        <v>787</v>
      </c>
      <c r="AE412" s="169" t="s">
        <v>789</v>
      </c>
      <c r="AF412" s="39">
        <v>0.36</v>
      </c>
      <c r="AG412" s="317">
        <v>0.36</v>
      </c>
      <c r="AH412" s="174"/>
      <c r="AI412" s="337" t="s">
        <v>173</v>
      </c>
      <c r="AJ412" s="317">
        <v>1</v>
      </c>
      <c r="AK412" s="317">
        <v>1</v>
      </c>
      <c r="AL412" s="174"/>
      <c r="AM412" s="337" t="s">
        <v>167</v>
      </c>
      <c r="AN412" s="337" t="s">
        <v>170</v>
      </c>
      <c r="AO412" s="337" t="s">
        <v>67</v>
      </c>
      <c r="AP412" s="167"/>
      <c r="AQ412" s="167"/>
      <c r="AR412" s="181"/>
      <c r="AS412" s="167"/>
      <c r="AT412" s="167"/>
      <c r="AU412" s="167"/>
      <c r="AV412" s="175"/>
      <c r="AW412" s="175"/>
      <c r="AX412" s="185"/>
      <c r="AY412" s="185"/>
    </row>
    <row r="413" spans="1:181" s="184" customFormat="1" ht="19.2" customHeight="1" x14ac:dyDescent="0.25">
      <c r="A413" s="338"/>
      <c r="B413" s="338"/>
      <c r="C413" s="144"/>
      <c r="D413" s="144"/>
      <c r="E413" s="145"/>
      <c r="F413" s="220"/>
      <c r="G413" s="373"/>
      <c r="H413" s="204"/>
      <c r="I413" s="250"/>
      <c r="J413" s="376"/>
      <c r="K413" s="376"/>
      <c r="L413" s="376"/>
      <c r="M413" s="338"/>
      <c r="N413" s="338"/>
      <c r="O413" s="338"/>
      <c r="P413" s="379"/>
      <c r="Q413" s="345"/>
      <c r="R413" s="338"/>
      <c r="S413" s="367"/>
      <c r="T413" s="345"/>
      <c r="U413" s="367"/>
      <c r="V413" s="167">
        <v>2</v>
      </c>
      <c r="W413" s="186" t="s">
        <v>881</v>
      </c>
      <c r="X413" s="166"/>
      <c r="Y413" s="167" t="s">
        <v>51</v>
      </c>
      <c r="Z413" s="167" t="s">
        <v>57</v>
      </c>
      <c r="AA413" s="168">
        <f t="shared" si="14"/>
        <v>0.4</v>
      </c>
      <c r="AB413" s="169" t="s">
        <v>786</v>
      </c>
      <c r="AC413" s="169" t="s">
        <v>791</v>
      </c>
      <c r="AD413" s="169" t="s">
        <v>796</v>
      </c>
      <c r="AE413" s="169" t="s">
        <v>785</v>
      </c>
      <c r="AF413" s="174"/>
      <c r="AG413" s="318"/>
      <c r="AH413" s="174"/>
      <c r="AI413" s="338"/>
      <c r="AJ413" s="318"/>
      <c r="AK413" s="318"/>
      <c r="AL413" s="174"/>
      <c r="AM413" s="338"/>
      <c r="AN413" s="338"/>
      <c r="AO413" s="338"/>
      <c r="AP413" s="167"/>
      <c r="AQ413" s="167"/>
      <c r="AR413" s="181"/>
      <c r="AS413" s="167"/>
      <c r="AT413" s="167"/>
      <c r="AU413" s="167"/>
      <c r="AV413" s="175"/>
      <c r="AW413" s="175"/>
      <c r="AX413" s="185"/>
      <c r="AY413" s="185"/>
    </row>
    <row r="414" spans="1:181" s="184" customFormat="1" ht="48.6" customHeight="1" x14ac:dyDescent="0.25">
      <c r="A414" s="339"/>
      <c r="B414" s="339"/>
      <c r="C414" s="144"/>
      <c r="D414" s="144"/>
      <c r="E414" s="145"/>
      <c r="F414" s="221"/>
      <c r="G414" s="374"/>
      <c r="H414" s="205"/>
      <c r="I414" s="251"/>
      <c r="J414" s="377"/>
      <c r="K414" s="377"/>
      <c r="L414" s="377"/>
      <c r="M414" s="339"/>
      <c r="N414" s="339"/>
      <c r="O414" s="339"/>
      <c r="P414" s="380"/>
      <c r="Q414" s="346"/>
      <c r="R414" s="339"/>
      <c r="S414" s="368"/>
      <c r="T414" s="346"/>
      <c r="U414" s="368"/>
      <c r="V414" s="167">
        <v>3</v>
      </c>
      <c r="W414" s="186" t="s">
        <v>907</v>
      </c>
      <c r="X414" s="166"/>
      <c r="Y414" s="167" t="s">
        <v>51</v>
      </c>
      <c r="Z414" s="167" t="s">
        <v>57</v>
      </c>
      <c r="AA414" s="168">
        <f t="shared" si="14"/>
        <v>0.4</v>
      </c>
      <c r="AB414" s="169" t="s">
        <v>786</v>
      </c>
      <c r="AC414" s="169" t="s">
        <v>791</v>
      </c>
      <c r="AD414" s="169" t="s">
        <v>787</v>
      </c>
      <c r="AE414" s="169" t="s">
        <v>785</v>
      </c>
      <c r="AF414" s="174"/>
      <c r="AG414" s="319"/>
      <c r="AH414" s="174"/>
      <c r="AI414" s="339"/>
      <c r="AJ414" s="319"/>
      <c r="AK414" s="319"/>
      <c r="AL414" s="174"/>
      <c r="AM414" s="339"/>
      <c r="AN414" s="339"/>
      <c r="AO414" s="339"/>
      <c r="AP414" s="167"/>
      <c r="AQ414" s="167"/>
      <c r="AR414" s="181"/>
      <c r="AS414" s="167"/>
      <c r="AT414" s="167"/>
      <c r="AU414" s="167"/>
      <c r="AV414" s="175"/>
      <c r="AW414" s="175"/>
      <c r="AX414" s="185"/>
      <c r="AY414" s="185"/>
    </row>
    <row r="415" spans="1:181" s="92" customFormat="1" ht="14.25" customHeight="1" x14ac:dyDescent="0.25">
      <c r="A415" s="236">
        <v>67</v>
      </c>
      <c r="B415" s="236" t="s">
        <v>429</v>
      </c>
      <c r="C415" s="219" t="s">
        <v>841</v>
      </c>
      <c r="D415" s="219" t="s">
        <v>841</v>
      </c>
      <c r="E415" s="222" t="str">
        <f>IFERROR(VLOOKUP(C415,Tabla4[#All],2,0),"")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415" s="219" t="s">
        <v>29</v>
      </c>
      <c r="G415" s="238" t="s">
        <v>32</v>
      </c>
      <c r="H415" s="236" t="s">
        <v>72</v>
      </c>
      <c r="I415" s="236" t="s">
        <v>434</v>
      </c>
      <c r="J415" s="236" t="s">
        <v>435</v>
      </c>
      <c r="K415" s="235" t="s">
        <v>436</v>
      </c>
      <c r="L415" s="234" t="s">
        <v>617</v>
      </c>
      <c r="M415" s="236" t="s">
        <v>32</v>
      </c>
      <c r="N415" s="236" t="s">
        <v>106</v>
      </c>
      <c r="O415" s="237">
        <v>2</v>
      </c>
      <c r="P415" s="236" t="str">
        <f>IF(AND(O415&lt;=2),"Muy Baja",IF(AND(O415&gt;=3,O415&lt;=23),"Baja",IF(AND(O415&gt;=24,O415&lt;=499),"Media",IF(AND(O415&gt;=500,O415&lt;=4999),"Alta",IF(AND(O415&gt;=5000),"Muy Alta",FALSE)))))</f>
        <v>Muy Baja</v>
      </c>
      <c r="Q415" s="236" t="str">
        <f>IF(AND(O415&lt;=2),"20%",IF(AND(O415&gt;=3,O415&lt;=23),"40%",IF(AND(O415&gt;=24,O415&lt;=499),"60%",IF(AND(O415&gt;=500,O415&lt;=4999),"80%",IF(AND(O415&gt;=5000),"100%",FALSE)))))</f>
        <v>20%</v>
      </c>
      <c r="R415" s="236" t="s">
        <v>48</v>
      </c>
      <c r="S415" s="236" t="str">
        <f>IF(AND(R415=$GB$4),"Leve",IF(AND(R415=$GB$5),"Menor",IF(AND(R415=$GB$6),"Moderado",IF(AND(R415=$GB$7),"mayor",IF(AND(R415=$GB$8),"Catastrófico",IF(AND(R415=$GB$10),"Leve",IF(AND(R415=$GB$11),"Menor",IF(AND(R415=$GB$12),"Moderado",IF(AND(R415=$GB$13),"Mayor",IF(AND(R415=$GB$14),"Catastrófico",FALSE))))))))))</f>
        <v>Moderado</v>
      </c>
      <c r="T415" s="234" t="str">
        <f>IF(AND(S415="Leve"),"20%",IF(AND(S415="Menor"),"40%",IF(AND(S415="Moderado"),"60%",IF(AND(S415="Mayor"),"80%",IF(AND(S415="Catastrófico"),"100%","")))))</f>
        <v>60%</v>
      </c>
      <c r="U415" s="236" t="str">
        <f>IF(AND(Q415&lt;="40%",T415="20%"),"Bajo",IF(AND(Q415="60%",T415="20%"),"Moderado",IF(AND(Q415="80%",T415="20%"),"Moderado",IF(AND(Q415="100%",T415="20%"),"Alto",IF(AND(Q415="20%",T415="40%"),"Bajo",IF(AND(Q415="40%",T415="40%"),"Moderado",IF(AND(Q415="60%",T415="40%"),"Moderado",IF(AND(Q415="80%",T415="40%"),"Moderado",IF(AND(Q415="100%",T415="40%"),"Alto",IF(AND(Q415="20%",T415="60%"),"Moderado",IF(AND(Q415="40%",T415="60%"),"Moderado",IF(AND(Q415="60%",T415="60%"),"Moderado",IF(AND(Q415="80%",T415="60%"),"Alto",IF(AND(Q415="100%",T415="60%"),"Alto",IF(AND(Q415="20%",T415="80%"),"Alto",IF(AND(Q415="40%",T415="80%"),"Alto",IF(AND(Q415="60%",T415="80%"),"Alto",IF(AND(Q415="80%",T415="80%"),"Alto",IF(AND(Q415="100%",T415="80%"),"Alto",IF(AND(Q415="20%",T415="100%"),"Extremo",IF(AND(Q415="40%",T415="100%"),"Extremo",IF(AND(Q415="60%",T415="100%"),"Extremo",IF(AND(Q415="80%",T415="100%"),"Moderado",IF(AND(Q415="100%",T415="100%"),"Extremo",""""))))))))))))))))))))))))</f>
        <v>Moderado</v>
      </c>
      <c r="V415" s="38">
        <v>1</v>
      </c>
      <c r="W415" s="48" t="s">
        <v>437</v>
      </c>
      <c r="X415" s="157" t="s">
        <v>54</v>
      </c>
      <c r="Y415" s="86" t="s">
        <v>51</v>
      </c>
      <c r="Z415" s="86" t="s">
        <v>57</v>
      </c>
      <c r="AA415" s="86" t="str">
        <f>IF(AND(Y415=$GD$2,Z415=$GE$2),"50%",IF(AND(Y415=$GD$2,Z415=$GE$3),"40%",IF(AND(Y415=$GD$3,Z415=$GE$2),"40%",IF(AND(Y415=$GD$3,Z415=$GE$3),"30%",IF(AND(Y415=$GD$4,Z415=$GE$2),"35%",IF(AND(Y415=$GD$4,Z415=$GE$3),"25%",""))))))</f>
        <v>40%</v>
      </c>
      <c r="AB415" s="133" t="s">
        <v>783</v>
      </c>
      <c r="AC415" s="133" t="s">
        <v>791</v>
      </c>
      <c r="AD415" s="133" t="s">
        <v>796</v>
      </c>
      <c r="AE415" s="133" t="s">
        <v>789</v>
      </c>
      <c r="AF415" s="39">
        <f>IFERROR(IF(X415="Probabilidad",(Q415-(+Q415*AA415)),IF(X415="Impacto",Q415,"")),"")</f>
        <v>0.12</v>
      </c>
      <c r="AG415" s="242">
        <f>LOOKUP(2,1/(AF415:AF420&lt;&gt;""),AF415:AF420)</f>
        <v>0.12</v>
      </c>
      <c r="AH415" s="85"/>
      <c r="AI415" s="236" t="str">
        <f>IF(AND(AG415&lt;=20%),"Muy Baja",IF(AND(AG415&gt;=21%,AG415&lt;=40%),"Baja",IF(AND(AG415&gt;=41%,AG415&lt;=60%),"Media",IF(AND(AG415&gt;=61%,AG415&lt;=80%),"Alta",IF(AND(AG415&gt;=81%,AG415&gt;=100%),"Muy Alta",FALSE)))))</f>
        <v>Muy Baja</v>
      </c>
      <c r="AJ415" s="85" t="str">
        <f>IFERROR(IF(X415="Impacto",(T415-(+T415*AA415)),IF(X415="Probabilidad",T415,"")),"")</f>
        <v>60%</v>
      </c>
      <c r="AK415" s="242">
        <f>LOOKUP(2,1/(AJ415:AJ420&lt;&gt;""),AJ415:AJ420)</f>
        <v>0.44999999999999996</v>
      </c>
      <c r="AL415" s="85"/>
      <c r="AM415" s="236" t="str">
        <f>IF(AND(AK415&lt;=20%),"Leve",IF(AND(AK415&gt;=21%,AK415&lt;=40%),"Menor",IF(AND(AK415&gt;=41%,AK415&lt;="60%"),"Moderado",IF(AND(AK415&gt;=61%,AK415&lt;=80%),"Mayor",IF(AND(AK415&gt;=81%,AK415&gt;=100%),"Catastrófico",FALSE)))))</f>
        <v>Moderado</v>
      </c>
      <c r="AN415" s="236" t="str">
        <f>IF(OR(AND(AI415="Media",AM415="Leve"),AND(AI415="Alta",AM415="Leve"),AND(AI415="Alta",AM415="Menor"),AND(AI415="Media",AM415="Menor"),AND(AI415="Baja",AM415="Menor"),AND(AI415="Media",AM415="Moderado"),AND(AI415="Baja",AM415="Moderado"),AND(AI415="Muy Baja",AM415="Moderado")),"Moderado",IF(OR(AND(AI415="Baja",AM415="Leve"),AND(AI415="Muy Baja",AM415="Leve"),AND(AI415="Muy Baja",AM415="Menor")),"Bajo",IF(OR(AND(AI415="Muy Alta",AM415="Leve"),AND(AI415="Muy Alta",AM415="Menor"),AND(AI415="Muy Alta",AM415="Moderado"),AND(AI415="Alta",AM415="Moderado"),AND(AI415="Muy Alta",AM415="Mayor"),AND(AI415="Alta",AM415="Mayor"),AND(AI415="Media",AM415="Mayor"),AND(AI415="Baja",AM415="Mayor"),AND(AI415="Muy Baja",AM415="Mayor")),"Alto",IF(OR(AND(AI415="Alta",AM415="Catastrófico"),AND(AI415="Muy Alta",AM415="Catastrófico"),AND(AI415="Media",AM415="Catastrófico"),AND(AI415="Baja",AM415="Catastrófico"),AND(AI415="Muy Baja",AM415="Catastrófico")),"Extremo",IF(AM415="Catastrófico","Extremo")))))</f>
        <v>Moderado</v>
      </c>
      <c r="AO415" s="236" t="s">
        <v>64</v>
      </c>
      <c r="AP415" s="87"/>
      <c r="AQ415" s="87"/>
      <c r="AR415" s="51"/>
      <c r="AS415" s="51"/>
      <c r="AT415" s="49"/>
      <c r="AU415" s="87"/>
      <c r="AV415" s="237" t="s">
        <v>438</v>
      </c>
      <c r="AW415" s="237" t="s">
        <v>159</v>
      </c>
      <c r="AX415" s="203"/>
      <c r="AY415" s="203"/>
      <c r="BA415" s="198"/>
      <c r="BB415" s="198"/>
      <c r="BC415" s="198"/>
      <c r="BD415" s="196"/>
      <c r="BE415" s="196"/>
      <c r="BF415" s="196"/>
      <c r="BG415" s="196"/>
      <c r="BH415" s="196"/>
      <c r="BI415" s="196"/>
      <c r="BJ415" s="196"/>
      <c r="BK415" s="196"/>
      <c r="BL415" s="196"/>
      <c r="BM415" s="196"/>
      <c r="BN415" s="196"/>
      <c r="BO415" s="196"/>
      <c r="BP415" s="196"/>
      <c r="BQ415" s="196"/>
      <c r="BR415" s="196"/>
      <c r="BS415" s="196"/>
      <c r="BT415" s="196"/>
      <c r="BU415" s="196"/>
      <c r="BV415" s="196"/>
      <c r="BW415" s="196"/>
      <c r="BX415" s="196"/>
      <c r="BY415" s="196"/>
      <c r="BZ415" s="196"/>
      <c r="CA415" s="196"/>
      <c r="CB415" s="196"/>
      <c r="CC415" s="196"/>
      <c r="CD415" s="196"/>
      <c r="CE415" s="196"/>
      <c r="CF415" s="196"/>
      <c r="CG415" s="196"/>
      <c r="CH415" s="196"/>
      <c r="CI415" s="196"/>
      <c r="CJ415" s="196"/>
      <c r="CK415" s="196"/>
      <c r="CL415" s="196"/>
      <c r="FU415" s="27"/>
      <c r="FY415" s="36"/>
    </row>
    <row r="416" spans="1:181" s="92" customFormat="1" ht="14.25" customHeight="1" x14ac:dyDescent="0.3">
      <c r="A416" s="236"/>
      <c r="B416" s="236"/>
      <c r="C416" s="220"/>
      <c r="D416" s="220"/>
      <c r="E416" s="223"/>
      <c r="F416" s="220"/>
      <c r="G416" s="238"/>
      <c r="H416" s="236"/>
      <c r="I416" s="236"/>
      <c r="J416" s="236"/>
      <c r="K416" s="235"/>
      <c r="L416" s="234"/>
      <c r="M416" s="236"/>
      <c r="N416" s="236"/>
      <c r="O416" s="237"/>
      <c r="P416" s="236"/>
      <c r="Q416" s="236"/>
      <c r="R416" s="236"/>
      <c r="S416" s="236"/>
      <c r="T416" s="234"/>
      <c r="U416" s="236"/>
      <c r="V416" s="38">
        <v>2</v>
      </c>
      <c r="W416" s="48" t="s">
        <v>661</v>
      </c>
      <c r="X416" s="157" t="s">
        <v>55</v>
      </c>
      <c r="Y416" s="86" t="s">
        <v>53</v>
      </c>
      <c r="Z416" s="86" t="s">
        <v>57</v>
      </c>
      <c r="AA416" s="86" t="str">
        <f t="shared" si="12"/>
        <v>25%</v>
      </c>
      <c r="AB416" s="133"/>
      <c r="AC416" s="133"/>
      <c r="AD416" s="133"/>
      <c r="AE416" s="133"/>
      <c r="AF416" s="39">
        <f>IFERROR(IF(AND(X415="Probabilidad",X416="Probabilidad"),(AF415-(+AF415*AA416)),IF(X416="Probabilidad",(Q415-(+Q415*AA416)),IF(X416="Impacto",AF415,""))),"")</f>
        <v>0.12</v>
      </c>
      <c r="AG416" s="242"/>
      <c r="AH416" s="85"/>
      <c r="AI416" s="236"/>
      <c r="AJ416" s="85">
        <f>IFERROR(IF(AND(X415="Impacto",AA416="Impacto"),(AJ415-(+AJ415*AA416)),IF(X416="Impacto",(T415-(+T415*AA416)),IF(X416="Probabilidad",AJ415,""))),"")</f>
        <v>0.44999999999999996</v>
      </c>
      <c r="AK416" s="242"/>
      <c r="AL416" s="85"/>
      <c r="AM416" s="236"/>
      <c r="AN416" s="236"/>
      <c r="AO416" s="236"/>
      <c r="AP416" s="87"/>
      <c r="AQ416" s="87"/>
      <c r="AR416" s="51"/>
      <c r="AS416" s="51"/>
      <c r="AT416" s="87"/>
      <c r="AU416" s="87"/>
      <c r="AV416" s="237"/>
      <c r="AW416" s="237"/>
      <c r="AX416" s="204"/>
      <c r="AY416" s="204"/>
      <c r="BA416" s="198"/>
      <c r="BB416" s="198"/>
      <c r="BC416" s="198"/>
      <c r="BD416" s="196"/>
      <c r="BE416" s="196"/>
      <c r="BF416" s="196"/>
      <c r="BG416" s="196"/>
      <c r="BH416" s="196"/>
      <c r="BI416" s="196"/>
      <c r="BJ416" s="196"/>
      <c r="BK416" s="196"/>
      <c r="BL416" s="196"/>
      <c r="BM416" s="196"/>
      <c r="BN416" s="196"/>
      <c r="BO416" s="196"/>
      <c r="BP416" s="196"/>
      <c r="BQ416" s="196"/>
      <c r="BR416" s="196"/>
      <c r="BS416" s="196"/>
      <c r="BT416" s="196"/>
      <c r="BU416" s="196"/>
      <c r="BV416" s="196"/>
      <c r="BW416" s="196"/>
      <c r="BX416" s="196"/>
      <c r="BY416" s="196"/>
      <c r="BZ416" s="196"/>
      <c r="CA416" s="196"/>
      <c r="CB416" s="196"/>
      <c r="CC416" s="196"/>
      <c r="CD416" s="196"/>
      <c r="CE416" s="196"/>
      <c r="CF416" s="196"/>
      <c r="CG416" s="196"/>
      <c r="CH416" s="196"/>
      <c r="CI416" s="196"/>
      <c r="CJ416" s="196"/>
      <c r="CK416" s="196"/>
      <c r="CL416" s="196"/>
      <c r="FU416" s="27"/>
    </row>
    <row r="417" spans="1:189" s="92" customFormat="1" ht="14.25" customHeight="1" x14ac:dyDescent="0.3">
      <c r="A417" s="236"/>
      <c r="B417" s="236"/>
      <c r="C417" s="220"/>
      <c r="D417" s="220"/>
      <c r="E417" s="223"/>
      <c r="F417" s="220"/>
      <c r="G417" s="238"/>
      <c r="H417" s="236"/>
      <c r="I417" s="236"/>
      <c r="J417" s="236"/>
      <c r="K417" s="235"/>
      <c r="L417" s="234"/>
      <c r="M417" s="236"/>
      <c r="N417" s="236"/>
      <c r="O417" s="237"/>
      <c r="P417" s="236"/>
      <c r="Q417" s="236"/>
      <c r="R417" s="236"/>
      <c r="S417" s="236"/>
      <c r="T417" s="234"/>
      <c r="U417" s="236"/>
      <c r="V417" s="38"/>
      <c r="W417" s="47"/>
      <c r="X417" s="157"/>
      <c r="Y417" s="86"/>
      <c r="Z417" s="86"/>
      <c r="AA417" s="86" t="str">
        <f t="shared" si="12"/>
        <v/>
      </c>
      <c r="AB417" s="133"/>
      <c r="AC417" s="133"/>
      <c r="AD417" s="133"/>
      <c r="AE417" s="133"/>
      <c r="AF417" s="39" t="str">
        <f>IFERROR(IF(AND(X416="Probabilidad",X417="Probabilidad"),(AF416-(+AF416*AA417)),IF(X417="Probabilidad",(Q416-(+Q416*AA417)),IF(X417="Impacto",AF416,""))),"")</f>
        <v/>
      </c>
      <c r="AG417" s="242"/>
      <c r="AH417" s="85"/>
      <c r="AI417" s="236"/>
      <c r="AJ417" s="85" t="str">
        <f>IFERROR(IF(AND(X416="Impacto",AA417="Impacto"),(AJ416-(+AJ416*AA417)),IF(X417="Impacto",(T416-(+T416*AA417)),IF(X417="Probabilidad",AJ416,""))),"")</f>
        <v/>
      </c>
      <c r="AK417" s="242"/>
      <c r="AL417" s="85"/>
      <c r="AM417" s="236"/>
      <c r="AN417" s="236"/>
      <c r="AO417" s="236"/>
      <c r="AP417" s="87"/>
      <c r="AQ417" s="87"/>
      <c r="AR417" s="51"/>
      <c r="AS417" s="51"/>
      <c r="AT417" s="87"/>
      <c r="AU417" s="87"/>
      <c r="AV417" s="237"/>
      <c r="AW417" s="237"/>
      <c r="AX417" s="204"/>
      <c r="AY417" s="204"/>
      <c r="BA417" s="198"/>
      <c r="BB417" s="198"/>
      <c r="BC417" s="198"/>
      <c r="BD417" s="196"/>
      <c r="BE417" s="196"/>
      <c r="BF417" s="196"/>
      <c r="BG417" s="196"/>
      <c r="BH417" s="196"/>
      <c r="BI417" s="196"/>
      <c r="BJ417" s="196"/>
      <c r="BK417" s="196"/>
      <c r="BL417" s="196"/>
      <c r="BM417" s="196"/>
      <c r="BN417" s="196"/>
      <c r="BO417" s="196"/>
      <c r="BP417" s="196"/>
      <c r="BQ417" s="196"/>
      <c r="BR417" s="196"/>
      <c r="BS417" s="196"/>
      <c r="BT417" s="196"/>
      <c r="BU417" s="196"/>
      <c r="BV417" s="196"/>
      <c r="BW417" s="196"/>
      <c r="BX417" s="196"/>
      <c r="BY417" s="196"/>
      <c r="BZ417" s="196"/>
      <c r="CA417" s="196"/>
      <c r="CB417" s="196"/>
      <c r="CC417" s="196"/>
      <c r="CD417" s="196"/>
      <c r="CE417" s="196"/>
      <c r="CF417" s="196"/>
      <c r="CG417" s="196"/>
      <c r="CH417" s="196"/>
      <c r="CI417" s="196"/>
      <c r="CJ417" s="196"/>
      <c r="CK417" s="196"/>
      <c r="CL417" s="196"/>
      <c r="FU417" s="27"/>
    </row>
    <row r="418" spans="1:189" s="92" customFormat="1" ht="14.25" customHeight="1" x14ac:dyDescent="0.3">
      <c r="A418" s="236"/>
      <c r="B418" s="236"/>
      <c r="C418" s="220"/>
      <c r="D418" s="220"/>
      <c r="E418" s="223"/>
      <c r="F418" s="220"/>
      <c r="G418" s="238"/>
      <c r="H418" s="236"/>
      <c r="I418" s="236"/>
      <c r="J418" s="236"/>
      <c r="K418" s="235"/>
      <c r="L418" s="234"/>
      <c r="M418" s="236"/>
      <c r="N418" s="236"/>
      <c r="O418" s="237"/>
      <c r="P418" s="236"/>
      <c r="Q418" s="236"/>
      <c r="R418" s="236"/>
      <c r="S418" s="236"/>
      <c r="T418" s="234"/>
      <c r="U418" s="236"/>
      <c r="V418" s="38"/>
      <c r="W418" s="47"/>
      <c r="X418" s="157"/>
      <c r="Y418" s="86"/>
      <c r="Z418" s="86"/>
      <c r="AA418" s="86" t="str">
        <f t="shared" si="12"/>
        <v/>
      </c>
      <c r="AB418" s="133"/>
      <c r="AC418" s="133"/>
      <c r="AD418" s="133"/>
      <c r="AE418" s="133"/>
      <c r="AF418" s="39" t="str">
        <f>IFERROR(IF(AND(X417="Probabilidad",X418="Probabilidad"),(AF417-(+AF417*AA418)),IF(X418="Probabilidad",(Q417-(+Q417*AA418)),IF(X418="Impacto",AF417,""))),"")</f>
        <v/>
      </c>
      <c r="AG418" s="242"/>
      <c r="AH418" s="85"/>
      <c r="AI418" s="236"/>
      <c r="AJ418" s="85" t="str">
        <f>IFERROR(IF(AND(X417="Impacto",AA418="Impacto"),(AJ417-(+AJ417*AA418)),IF(X418="Impacto",(T417-(+T417*AA418)),IF(X418="Probabilidad",AJ417,""))),"")</f>
        <v/>
      </c>
      <c r="AK418" s="242"/>
      <c r="AL418" s="85"/>
      <c r="AM418" s="236"/>
      <c r="AN418" s="236"/>
      <c r="AO418" s="236"/>
      <c r="AP418" s="87"/>
      <c r="AQ418" s="87"/>
      <c r="AR418" s="51"/>
      <c r="AS418" s="51"/>
      <c r="AT418" s="87"/>
      <c r="AU418" s="87"/>
      <c r="AV418" s="237"/>
      <c r="AW418" s="237"/>
      <c r="AX418" s="204"/>
      <c r="AY418" s="204"/>
      <c r="BA418" s="198"/>
      <c r="BB418" s="198"/>
      <c r="BC418" s="198"/>
      <c r="BD418" s="196"/>
      <c r="BE418" s="196"/>
      <c r="BF418" s="196"/>
      <c r="BG418" s="196"/>
      <c r="BH418" s="196"/>
      <c r="BI418" s="196"/>
      <c r="BJ418" s="196"/>
      <c r="BK418" s="196"/>
      <c r="BL418" s="196"/>
      <c r="BM418" s="196"/>
      <c r="BN418" s="196"/>
      <c r="BO418" s="196"/>
      <c r="BP418" s="196"/>
      <c r="BQ418" s="196"/>
      <c r="BR418" s="196"/>
      <c r="BS418" s="196"/>
      <c r="BT418" s="196"/>
      <c r="BU418" s="196"/>
      <c r="BV418" s="196"/>
      <c r="BW418" s="196"/>
      <c r="BX418" s="196"/>
      <c r="BY418" s="196"/>
      <c r="BZ418" s="196"/>
      <c r="CA418" s="196"/>
      <c r="CB418" s="196"/>
      <c r="CC418" s="196"/>
      <c r="CD418" s="196"/>
      <c r="CE418" s="196"/>
      <c r="CF418" s="196"/>
      <c r="CG418" s="196"/>
      <c r="CH418" s="196"/>
      <c r="CI418" s="196"/>
      <c r="CJ418" s="196"/>
      <c r="CK418" s="196"/>
      <c r="CL418" s="196"/>
      <c r="FU418" s="27"/>
    </row>
    <row r="419" spans="1:189" s="92" customFormat="1" ht="14.25" customHeight="1" x14ac:dyDescent="0.3">
      <c r="A419" s="236"/>
      <c r="B419" s="236"/>
      <c r="C419" s="220"/>
      <c r="D419" s="220"/>
      <c r="E419" s="223"/>
      <c r="F419" s="220"/>
      <c r="G419" s="238"/>
      <c r="H419" s="236"/>
      <c r="I419" s="236"/>
      <c r="J419" s="236"/>
      <c r="K419" s="235"/>
      <c r="L419" s="234"/>
      <c r="M419" s="236"/>
      <c r="N419" s="236"/>
      <c r="O419" s="237"/>
      <c r="P419" s="236"/>
      <c r="Q419" s="236"/>
      <c r="R419" s="236"/>
      <c r="S419" s="236"/>
      <c r="T419" s="234"/>
      <c r="U419" s="236"/>
      <c r="V419" s="38"/>
      <c r="W419" s="47"/>
      <c r="X419" s="157"/>
      <c r="Y419" s="86"/>
      <c r="Z419" s="86"/>
      <c r="AA419" s="86" t="str">
        <f t="shared" si="12"/>
        <v/>
      </c>
      <c r="AB419" s="133"/>
      <c r="AC419" s="133"/>
      <c r="AD419" s="133"/>
      <c r="AE419" s="133"/>
      <c r="AF419" s="39" t="str">
        <f>IFERROR(IF(AND(X418="Probabilidad",X419="Probabilidad"),(AF418-(+AF418*AA419)),IF(X419="Probabilidad",(Q418-(+Q418*AA419)),IF(X419="Impacto",AF418,""))),"")</f>
        <v/>
      </c>
      <c r="AG419" s="242"/>
      <c r="AH419" s="85"/>
      <c r="AI419" s="236"/>
      <c r="AJ419" s="85" t="str">
        <f>IFERROR(IF(AND(X418="Impacto",AA419="Impacto"),(AJ418-(+AJ418*AA419)),IF(X419="Impacto",(T418-(+T418*AA419)),IF(X419="Probabilidad",AJ418,""))),"")</f>
        <v/>
      </c>
      <c r="AK419" s="242"/>
      <c r="AL419" s="85"/>
      <c r="AM419" s="236"/>
      <c r="AN419" s="236"/>
      <c r="AO419" s="236"/>
      <c r="AP419" s="87"/>
      <c r="AQ419" s="87"/>
      <c r="AR419" s="51"/>
      <c r="AS419" s="51"/>
      <c r="AT419" s="87"/>
      <c r="AU419" s="87"/>
      <c r="AV419" s="237"/>
      <c r="AW419" s="237"/>
      <c r="AX419" s="204"/>
      <c r="AY419" s="204"/>
      <c r="BA419" s="198"/>
      <c r="BB419" s="198"/>
      <c r="BC419" s="198"/>
      <c r="BD419" s="196"/>
      <c r="BE419" s="196"/>
      <c r="BF419" s="196"/>
      <c r="BG419" s="196"/>
      <c r="BH419" s="196"/>
      <c r="BI419" s="196"/>
      <c r="BJ419" s="196"/>
      <c r="BK419" s="196"/>
      <c r="BL419" s="196"/>
      <c r="BM419" s="196"/>
      <c r="BN419" s="196"/>
      <c r="BO419" s="196"/>
      <c r="BP419" s="196"/>
      <c r="BQ419" s="196"/>
      <c r="BR419" s="196"/>
      <c r="BS419" s="196"/>
      <c r="BT419" s="196"/>
      <c r="BU419" s="196"/>
      <c r="BV419" s="196"/>
      <c r="BW419" s="196"/>
      <c r="BX419" s="196"/>
      <c r="BY419" s="196"/>
      <c r="BZ419" s="196"/>
      <c r="CA419" s="196"/>
      <c r="CB419" s="196"/>
      <c r="CC419" s="196"/>
      <c r="CD419" s="196"/>
      <c r="CE419" s="196"/>
      <c r="CF419" s="196"/>
      <c r="CG419" s="196"/>
      <c r="CH419" s="196"/>
      <c r="CI419" s="196"/>
      <c r="CJ419" s="196"/>
      <c r="CK419" s="196"/>
      <c r="CL419" s="196"/>
      <c r="FU419" s="27"/>
    </row>
    <row r="420" spans="1:189" s="92" customFormat="1" ht="14.25" customHeight="1" x14ac:dyDescent="0.25">
      <c r="A420" s="236"/>
      <c r="B420" s="236"/>
      <c r="C420" s="221"/>
      <c r="D420" s="221"/>
      <c r="E420" s="224"/>
      <c r="F420" s="221"/>
      <c r="G420" s="238"/>
      <c r="H420" s="236"/>
      <c r="I420" s="236"/>
      <c r="J420" s="236"/>
      <c r="K420" s="235"/>
      <c r="L420" s="234"/>
      <c r="M420" s="236"/>
      <c r="N420" s="236"/>
      <c r="O420" s="237"/>
      <c r="P420" s="236"/>
      <c r="Q420" s="236"/>
      <c r="R420" s="236"/>
      <c r="S420" s="236"/>
      <c r="T420" s="234"/>
      <c r="U420" s="236"/>
      <c r="V420" s="38"/>
      <c r="W420" s="47"/>
      <c r="X420" s="157"/>
      <c r="Y420" s="86"/>
      <c r="Z420" s="86"/>
      <c r="AA420" s="86" t="str">
        <f t="shared" si="12"/>
        <v/>
      </c>
      <c r="AB420" s="133"/>
      <c r="AC420" s="133"/>
      <c r="AD420" s="133"/>
      <c r="AE420" s="133"/>
      <c r="AF420" s="39" t="str">
        <f>IFERROR(IF(AND(X419="Probabilidad",X420="Probabilidad"),(AF419-(+AF419*AA420)),IF(X420="Probabilidad",(Q419-(+Q419*AA420)),IF(X420="Impacto",AF419,""))),"")</f>
        <v/>
      </c>
      <c r="AG420" s="242"/>
      <c r="AH420" s="85"/>
      <c r="AI420" s="236"/>
      <c r="AJ420" s="85" t="str">
        <f>IFERROR(IF(AND(X419="Impacto",AA420="Impacto"),(AJ419-(+AJ419*AA420)),IF(X420="Impacto",(T419-(+T419*AA420)),IF(X420="Probabilidad",AJ419,""))),"")</f>
        <v/>
      </c>
      <c r="AK420" s="242"/>
      <c r="AL420" s="85"/>
      <c r="AM420" s="236"/>
      <c r="AN420" s="236"/>
      <c r="AO420" s="236"/>
      <c r="AP420" s="87"/>
      <c r="AQ420" s="87"/>
      <c r="AR420" s="51"/>
      <c r="AS420" s="51"/>
      <c r="AT420" s="87"/>
      <c r="AU420" s="87"/>
      <c r="AV420" s="237"/>
      <c r="AW420" s="237"/>
      <c r="AX420" s="205"/>
      <c r="AY420" s="205"/>
      <c r="BA420" s="198"/>
      <c r="BB420" s="198"/>
      <c r="BC420" s="198"/>
      <c r="BD420" s="196"/>
      <c r="BE420" s="196"/>
      <c r="BF420" s="196"/>
      <c r="BG420" s="196"/>
      <c r="BH420" s="196"/>
      <c r="BI420" s="196"/>
      <c r="BJ420" s="196"/>
      <c r="BK420" s="196"/>
      <c r="BL420" s="196"/>
      <c r="BM420" s="196"/>
      <c r="BN420" s="196"/>
      <c r="BO420" s="196"/>
      <c r="BP420" s="196"/>
      <c r="BQ420" s="196"/>
      <c r="BR420" s="196"/>
      <c r="BS420" s="196"/>
      <c r="BT420" s="196"/>
      <c r="BU420" s="196"/>
      <c r="BV420" s="196"/>
      <c r="BW420" s="196"/>
      <c r="BX420" s="196"/>
      <c r="BY420" s="196"/>
      <c r="BZ420" s="196"/>
      <c r="CA420" s="196"/>
      <c r="CB420" s="196"/>
      <c r="CC420" s="196"/>
      <c r="CD420" s="196"/>
      <c r="CE420" s="196"/>
      <c r="CF420" s="196"/>
      <c r="CG420" s="196"/>
      <c r="CH420" s="196"/>
      <c r="CI420" s="196"/>
      <c r="CJ420" s="196"/>
      <c r="CK420" s="196"/>
      <c r="CL420" s="196"/>
      <c r="FU420" s="28"/>
      <c r="FV420" s="26"/>
      <c r="FW420" s="26"/>
      <c r="FY420" s="26"/>
      <c r="FZ420" s="26"/>
      <c r="GA420" s="26"/>
      <c r="GB420" s="26"/>
      <c r="GC420" s="26"/>
      <c r="GD420" s="26"/>
      <c r="GE420" s="26"/>
      <c r="GF420" s="26"/>
      <c r="GG420" s="26"/>
    </row>
    <row r="421" spans="1:189" s="92" customFormat="1" ht="14.25" customHeight="1" x14ac:dyDescent="0.25">
      <c r="A421" s="236">
        <v>68</v>
      </c>
      <c r="B421" s="236" t="s">
        <v>429</v>
      </c>
      <c r="C421" s="219" t="s">
        <v>841</v>
      </c>
      <c r="D421" s="219" t="s">
        <v>814</v>
      </c>
      <c r="E421" s="222" t="str">
        <f>IFERROR(VLOOKUP(C421,Tabla4[#All],2,0),"")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421" s="219" t="s">
        <v>29</v>
      </c>
      <c r="G421" s="238" t="s">
        <v>32</v>
      </c>
      <c r="H421" s="236" t="s">
        <v>72</v>
      </c>
      <c r="I421" s="236" t="s">
        <v>439</v>
      </c>
      <c r="J421" s="236" t="s">
        <v>440</v>
      </c>
      <c r="K421" s="235" t="s">
        <v>441</v>
      </c>
      <c r="L421" s="235" t="s">
        <v>618</v>
      </c>
      <c r="M421" s="236" t="s">
        <v>32</v>
      </c>
      <c r="N421" s="236" t="s">
        <v>106</v>
      </c>
      <c r="O421" s="237">
        <v>12</v>
      </c>
      <c r="P421" s="236" t="str">
        <f>IF(AND(O421&lt;=2),"Muy Baja",IF(AND(O421&gt;=3,O421&lt;=23),"Baja",IF(AND(O421&gt;=24,O421&lt;=499),"Media",IF(AND(O421&gt;=500,O421&lt;=4999),"Alta",IF(AND(O421&gt;=5000),"Muy Alta",FALSE)))))</f>
        <v>Baja</v>
      </c>
      <c r="Q421" s="236" t="str">
        <f>IF(AND(O421&lt;=2),"20%",IF(AND(O421&gt;=3,O421&lt;=23),"40%",IF(AND(O421&gt;=24,O421&lt;=499),"60%",IF(AND(O421&gt;=500,O421&lt;=4999),"80%",IF(AND(O421&gt;=5000),"100%",FALSE)))))</f>
        <v>40%</v>
      </c>
      <c r="R421" s="236" t="s">
        <v>48</v>
      </c>
      <c r="S421" s="236" t="str">
        <f>IF(AND(R421=$GB$4),"Leve",IF(AND(R421=$GB$5),"Menor",IF(AND(R421=$GB$6),"Moderado",IF(AND(R421=$GB$7),"mayor",IF(AND(R421=$GB$8),"Catastrófico",IF(AND(R421=$GB$10),"Leve",IF(AND(R421=$GB$11),"Menor",IF(AND(R421=$GB$12),"Moderado",IF(AND(R421=$GB$13),"Mayor",IF(AND(R421=$GB$14),"Catastrófico",FALSE))))))))))</f>
        <v>Moderado</v>
      </c>
      <c r="T421" s="234" t="str">
        <f>IF(AND(S421="Leve"),"20%",IF(AND(S421="Menor"),"40%",IF(AND(S421="Moderado"),"60%",IF(AND(S421="Mayor"),"80%",IF(AND(S421="Catastrófico"),"100%","")))))</f>
        <v>60%</v>
      </c>
      <c r="U421" s="236" t="str">
        <f>IF(AND(Q421&lt;="40%",T421="20%"),"Bajo",IF(AND(Q421="60%",T421="20%"),"Moderado",IF(AND(Q421="80%",T421="20%"),"Moderado",IF(AND(Q421="100%",T421="20%"),"Alto",IF(AND(Q421="20%",T421="40%"),"Bajo",IF(AND(Q421="40%",T421="40%"),"Moderado",IF(AND(Q421="60%",T421="40%"),"Moderado",IF(AND(Q421="80%",T421="40%"),"Moderado",IF(AND(Q421="100%",T421="40%"),"Alto",IF(AND(Q421="20%",T421="60%"),"Moderado",IF(AND(Q421="40%",T421="60%"),"Moderado",IF(AND(Q421="60%",T421="60%"),"Moderado",IF(AND(Q421="80%",T421="60%"),"Alto",IF(AND(Q421="100%",T421="60%"),"Alto",IF(AND(Q421="20%",T421="80%"),"Alto",IF(AND(Q421="40%",T421="80%"),"Alto",IF(AND(Q421="60%",T421="80%"),"Alto",IF(AND(Q421="80%",T421="80%"),"Alto",IF(AND(Q421="100%",T421="80%"),"Alto",IF(AND(Q421="20%",T421="100%"),"Extremo",IF(AND(Q421="40%",T421="100%"),"Extremo",IF(AND(Q421="60%",T421="100%"),"Extremo",IF(AND(Q421="80%",T421="100%"),"Moderado",IF(AND(Q421="100%",T421="100%"),"Extremo",""""))))))))))))))))))))))))</f>
        <v>Moderado</v>
      </c>
      <c r="V421" s="38">
        <v>1</v>
      </c>
      <c r="W421" s="47" t="s">
        <v>442</v>
      </c>
      <c r="X421" s="157" t="s">
        <v>54</v>
      </c>
      <c r="Y421" s="86" t="s">
        <v>51</v>
      </c>
      <c r="Z421" s="86" t="s">
        <v>57</v>
      </c>
      <c r="AA421" s="86" t="str">
        <f>IF(AND(Y421=$GD$2,Z421=$GE$2),"50%",IF(AND(Y421=$GD$2,Z421=$GE$3),"40%",IF(AND(Y421=$GD$3,Z421=$GE$2),"40%",IF(AND(Y421=$GD$3,Z421=$GE$3),"30%",IF(AND(Y421=$GD$4,Z421=$GE$2),"35%",IF(AND(Y421=$GD$4,Z421=$GE$3),"25%",""))))))</f>
        <v>40%</v>
      </c>
      <c r="AB421" s="133" t="s">
        <v>783</v>
      </c>
      <c r="AC421" s="133" t="s">
        <v>793</v>
      </c>
      <c r="AD421" s="133" t="s">
        <v>784</v>
      </c>
      <c r="AE421" s="133" t="s">
        <v>785</v>
      </c>
      <c r="AF421" s="39">
        <f>IFERROR(IF(X421="Probabilidad",(Q421-(+Q421*AA421)),IF(X421="Impacto",Q421,"")),"")</f>
        <v>0.24</v>
      </c>
      <c r="AG421" s="242">
        <f>LOOKUP(2,1/(AF421:AF426&lt;&gt;""),AF421:AF426)</f>
        <v>0.14399999999999999</v>
      </c>
      <c r="AH421" s="85"/>
      <c r="AI421" s="236" t="str">
        <f>IF(AND(AG421&lt;=20%),"Muy Baja",IF(AND(AG421&gt;=21%,AG421&lt;=40%),"Baja",IF(AND(AG421&gt;=41%,AG421&lt;=60%),"Media",IF(AND(AG421&gt;=61%,AG421&lt;=80%),"Alta",IF(AND(AG421&gt;=81%,AG421&gt;=100%),"Muy Alta",FALSE)))))</f>
        <v>Muy Baja</v>
      </c>
      <c r="AJ421" s="85" t="str">
        <f>IFERROR(IF(X421="Impacto",(T421-(+T421*AA421)),IF(X421="Probabilidad",T421,"")),"")</f>
        <v>60%</v>
      </c>
      <c r="AK421" s="242" t="str">
        <f>LOOKUP(2,1/(AJ421:AJ426&lt;&gt;""),AJ421:AJ426)</f>
        <v>60%</v>
      </c>
      <c r="AL421" s="85"/>
      <c r="AM421" s="236" t="str">
        <f>IF(AND(AK421&lt;=20%),"Leve",IF(AND(AK421&gt;=21%,AK421&lt;=40%),"Menor",IF(AND(AK421&gt;="41%",AK421&lt;="60%"),"Moderado",IF(AND(AK421&gt;=61%,AK421&lt;=80%),"Mayor",IF(AND(AK421&gt;=81%,AK421&gt;=100%),"Catastrófico",FALSE)))))</f>
        <v>Moderado</v>
      </c>
      <c r="AN421" s="236" t="str">
        <f>IF(OR(AND(AI421="Media",AM421="Leve"),AND(AI421="Alta",AM421="Leve"),AND(AI421="Alta",AM421="Menor"),AND(AI421="Media",AM421="Menor"),AND(AI421="Baja",AM421="Menor"),AND(AI421="Media",AM421="Moderado"),AND(AI421="Baja",AM421="Moderado"),AND(AI421="Muy Baja",AM421="Moderado")),"Moderado",IF(OR(AND(AI421="Baja",AM421="Leve"),AND(AI421="Muy Baja",AM421="Leve"),AND(AI421="Muy Baja",AM421="Menor")),"Bajo",IF(OR(AND(AI421="Muy Alta",AM421="Leve"),AND(AI421="Muy Alta",AM421="Menor"),AND(AI421="Muy Alta",AM421="Moderado"),AND(AI421="Alta",AM421="Moderado"),AND(AI421="Muy Alta",AM421="Mayor"),AND(AI421="Alta",AM421="Mayor"),AND(AI421="Media",AM421="Mayor"),AND(AI421="Baja",AM421="Mayor"),AND(AI421="Muy Baja",AM421="Mayor")),"Alto",IF(OR(AND(AI421="Alta",AM421="Catastrófico"),AND(AI421="Muy Alta",AM421="Catastrófico"),AND(AI421="Media",AM421="Catastrófico"),AND(AI421="Baja",AM421="Catastrófico"),AND(AI421="Muy Baja",AM421="Catastrófico")),"Extremo",IF(AM421="Catastrófico","Extremo")))))</f>
        <v>Moderado</v>
      </c>
      <c r="AO421" s="236" t="s">
        <v>67</v>
      </c>
      <c r="AP421" s="87"/>
      <c r="AQ421" s="87"/>
      <c r="AR421" s="51"/>
      <c r="AS421" s="51"/>
      <c r="AT421" s="49"/>
      <c r="AU421" s="87"/>
      <c r="AV421" s="237" t="s">
        <v>443</v>
      </c>
      <c r="AW421" s="237" t="s">
        <v>159</v>
      </c>
      <c r="AX421" s="203"/>
      <c r="AY421" s="203"/>
      <c r="BA421" s="198"/>
      <c r="BB421" s="198"/>
      <c r="BC421" s="198"/>
      <c r="BD421" s="196"/>
      <c r="BE421" s="196"/>
      <c r="BF421" s="196"/>
      <c r="BG421" s="196"/>
      <c r="BH421" s="196"/>
      <c r="BI421" s="196"/>
      <c r="BJ421" s="196"/>
      <c r="BK421" s="196"/>
      <c r="BL421" s="196"/>
      <c r="BM421" s="196"/>
      <c r="BN421" s="196"/>
      <c r="BO421" s="196"/>
      <c r="BP421" s="196"/>
      <c r="BQ421" s="196"/>
      <c r="BR421" s="196"/>
      <c r="BS421" s="196"/>
      <c r="BT421" s="196"/>
      <c r="BU421" s="196"/>
      <c r="BV421" s="196"/>
      <c r="BW421" s="196"/>
      <c r="BX421" s="196"/>
      <c r="BY421" s="196"/>
      <c r="BZ421" s="196"/>
      <c r="CA421" s="196"/>
      <c r="CB421" s="196"/>
      <c r="CC421" s="196"/>
      <c r="CD421" s="196"/>
      <c r="CE421" s="196"/>
      <c r="CF421" s="196"/>
      <c r="CG421" s="196"/>
      <c r="CH421" s="196"/>
      <c r="CI421" s="196"/>
      <c r="CJ421" s="196"/>
      <c r="CK421" s="196"/>
      <c r="CL421" s="196"/>
      <c r="FU421" s="27"/>
      <c r="FY421" s="36"/>
    </row>
    <row r="422" spans="1:189" s="92" customFormat="1" ht="14.25" customHeight="1" x14ac:dyDescent="0.25">
      <c r="A422" s="236"/>
      <c r="B422" s="236"/>
      <c r="C422" s="220"/>
      <c r="D422" s="220"/>
      <c r="E422" s="223"/>
      <c r="F422" s="220"/>
      <c r="G422" s="238"/>
      <c r="H422" s="236"/>
      <c r="I422" s="236"/>
      <c r="J422" s="236"/>
      <c r="K422" s="235"/>
      <c r="L422" s="235"/>
      <c r="M422" s="236"/>
      <c r="N422" s="236"/>
      <c r="O422" s="237"/>
      <c r="P422" s="236"/>
      <c r="Q422" s="236"/>
      <c r="R422" s="236"/>
      <c r="S422" s="236"/>
      <c r="T422" s="234"/>
      <c r="U422" s="236"/>
      <c r="V422" s="38">
        <v>2</v>
      </c>
      <c r="W422" s="47" t="s">
        <v>444</v>
      </c>
      <c r="X422" s="157" t="s">
        <v>54</v>
      </c>
      <c r="Y422" s="86" t="s">
        <v>51</v>
      </c>
      <c r="Z422" s="86" t="s">
        <v>57</v>
      </c>
      <c r="AA422" s="86" t="str">
        <f t="shared" si="12"/>
        <v>40%</v>
      </c>
      <c r="AB422" s="133" t="s">
        <v>783</v>
      </c>
      <c r="AC422" s="133" t="s">
        <v>548</v>
      </c>
      <c r="AD422" s="133" t="s">
        <v>784</v>
      </c>
      <c r="AE422" s="133" t="s">
        <v>785</v>
      </c>
      <c r="AF422" s="39">
        <f>IFERROR(IF(AND(X421="Probabilidad",X422="Probabilidad"),(AF421-(+AF421*AA422)),IF(X422="Probabilidad",(Q421-(+Q421*AA422)),IF(X422="Impacto",AF421,""))),"")</f>
        <v>0.14399999999999999</v>
      </c>
      <c r="AG422" s="242"/>
      <c r="AH422" s="85"/>
      <c r="AI422" s="236"/>
      <c r="AJ422" s="85" t="str">
        <f>IFERROR(IF(AND(X421="Impacto",AA422="Impacto"),(AJ421-(+AJ421*AA422)),IF(X422="Impacto",(T421-(+T421*AA422)),IF(X422="Probabilidad",AJ421,""))),"")</f>
        <v>60%</v>
      </c>
      <c r="AK422" s="242"/>
      <c r="AL422" s="85"/>
      <c r="AM422" s="236"/>
      <c r="AN422" s="236"/>
      <c r="AO422" s="236"/>
      <c r="AP422" s="87"/>
      <c r="AQ422" s="87"/>
      <c r="AR422" s="51"/>
      <c r="AS422" s="51"/>
      <c r="AT422" s="87"/>
      <c r="AU422" s="87"/>
      <c r="AV422" s="237"/>
      <c r="AW422" s="237"/>
      <c r="AX422" s="204"/>
      <c r="AY422" s="204"/>
      <c r="BA422" s="198"/>
      <c r="BB422" s="198"/>
      <c r="BC422" s="198"/>
      <c r="BD422" s="196"/>
      <c r="BE422" s="196"/>
      <c r="BF422" s="196"/>
      <c r="BG422" s="196"/>
      <c r="BH422" s="196"/>
      <c r="BI422" s="196"/>
      <c r="BJ422" s="196"/>
      <c r="BK422" s="196"/>
      <c r="BL422" s="196"/>
      <c r="BM422" s="196"/>
      <c r="BN422" s="196"/>
      <c r="BO422" s="196"/>
      <c r="BP422" s="196"/>
      <c r="BQ422" s="196"/>
      <c r="BR422" s="196"/>
      <c r="BS422" s="196"/>
      <c r="BT422" s="196"/>
      <c r="BU422" s="196"/>
      <c r="BV422" s="196"/>
      <c r="BW422" s="196"/>
      <c r="BX422" s="196"/>
      <c r="BY422" s="196"/>
      <c r="BZ422" s="196"/>
      <c r="CA422" s="196"/>
      <c r="CB422" s="196"/>
      <c r="CC422" s="196"/>
      <c r="CD422" s="196"/>
      <c r="CE422" s="196"/>
      <c r="CF422" s="196"/>
      <c r="CG422" s="196"/>
      <c r="CH422" s="196"/>
      <c r="CI422" s="196"/>
      <c r="CJ422" s="196"/>
      <c r="CK422" s="196"/>
      <c r="CL422" s="196"/>
      <c r="FU422" s="27"/>
      <c r="FX422" s="26"/>
    </row>
    <row r="423" spans="1:189" s="92" customFormat="1" ht="14.25" customHeight="1" x14ac:dyDescent="0.3">
      <c r="A423" s="236"/>
      <c r="B423" s="236"/>
      <c r="C423" s="220"/>
      <c r="D423" s="220"/>
      <c r="E423" s="223"/>
      <c r="F423" s="220"/>
      <c r="G423" s="238"/>
      <c r="H423" s="236"/>
      <c r="I423" s="236"/>
      <c r="J423" s="236"/>
      <c r="K423" s="235"/>
      <c r="L423" s="235"/>
      <c r="M423" s="236"/>
      <c r="N423" s="236"/>
      <c r="O423" s="237"/>
      <c r="P423" s="236"/>
      <c r="Q423" s="236"/>
      <c r="R423" s="236"/>
      <c r="S423" s="236"/>
      <c r="T423" s="234"/>
      <c r="U423" s="236"/>
      <c r="V423" s="38"/>
      <c r="W423" s="86"/>
      <c r="X423" s="157"/>
      <c r="Y423" s="86"/>
      <c r="Z423" s="86"/>
      <c r="AA423" s="86" t="str">
        <f t="shared" si="12"/>
        <v/>
      </c>
      <c r="AB423" s="133"/>
      <c r="AC423" s="133"/>
      <c r="AD423" s="133"/>
      <c r="AE423" s="133"/>
      <c r="AF423" s="39" t="str">
        <f>IFERROR(IF(AND(X422="Probabilidad",X423="Probabilidad"),(AF422-(+AF422*AA423)),IF(X423="Probabilidad",(Q422-(+Q422*AA423)),IF(X423="Impacto",AF422,""))),"")</f>
        <v/>
      </c>
      <c r="AG423" s="242"/>
      <c r="AH423" s="85"/>
      <c r="AI423" s="236"/>
      <c r="AJ423" s="85" t="str">
        <f>IFERROR(IF(AND(X422="Impacto",AA423="Impacto"),(AJ422-(+AJ422*AA423)),IF(X423="Impacto",(T422-(+T422*AA423)),IF(X423="Probabilidad",AJ422,""))),"")</f>
        <v/>
      </c>
      <c r="AK423" s="242"/>
      <c r="AL423" s="85"/>
      <c r="AM423" s="236"/>
      <c r="AN423" s="236"/>
      <c r="AO423" s="236"/>
      <c r="AP423" s="87"/>
      <c r="AQ423" s="87"/>
      <c r="AR423" s="51"/>
      <c r="AS423" s="51"/>
      <c r="AT423" s="87"/>
      <c r="AU423" s="87"/>
      <c r="AV423" s="237"/>
      <c r="AW423" s="237"/>
      <c r="AX423" s="204"/>
      <c r="AY423" s="204"/>
      <c r="BA423" s="198"/>
      <c r="BB423" s="198"/>
      <c r="BC423" s="198"/>
      <c r="BD423" s="196"/>
      <c r="BE423" s="196"/>
      <c r="BF423" s="196"/>
      <c r="BG423" s="196"/>
      <c r="BH423" s="196"/>
      <c r="BI423" s="196"/>
      <c r="BJ423" s="196"/>
      <c r="BK423" s="196"/>
      <c r="BL423" s="196"/>
      <c r="BM423" s="196"/>
      <c r="BN423" s="196"/>
      <c r="BO423" s="196"/>
      <c r="BP423" s="196"/>
      <c r="BQ423" s="196"/>
      <c r="BR423" s="196"/>
      <c r="BS423" s="196"/>
      <c r="BT423" s="196"/>
      <c r="BU423" s="196"/>
      <c r="BV423" s="196"/>
      <c r="BW423" s="196"/>
      <c r="BX423" s="196"/>
      <c r="BY423" s="196"/>
      <c r="BZ423" s="196"/>
      <c r="CA423" s="196"/>
      <c r="CB423" s="196"/>
      <c r="CC423" s="196"/>
      <c r="CD423" s="196"/>
      <c r="CE423" s="196"/>
      <c r="CF423" s="196"/>
      <c r="CG423" s="196"/>
      <c r="CH423" s="196"/>
      <c r="CI423" s="196"/>
      <c r="CJ423" s="196"/>
      <c r="CK423" s="196"/>
      <c r="CL423" s="196"/>
      <c r="FU423" s="27"/>
    </row>
    <row r="424" spans="1:189" s="92" customFormat="1" ht="14.25" customHeight="1" x14ac:dyDescent="0.3">
      <c r="A424" s="236"/>
      <c r="B424" s="236"/>
      <c r="C424" s="220"/>
      <c r="D424" s="220"/>
      <c r="E424" s="223"/>
      <c r="F424" s="220"/>
      <c r="G424" s="238"/>
      <c r="H424" s="236"/>
      <c r="I424" s="236"/>
      <c r="J424" s="236"/>
      <c r="K424" s="235"/>
      <c r="L424" s="235"/>
      <c r="M424" s="236"/>
      <c r="N424" s="236"/>
      <c r="O424" s="237"/>
      <c r="P424" s="236"/>
      <c r="Q424" s="236"/>
      <c r="R424" s="236"/>
      <c r="S424" s="236"/>
      <c r="T424" s="234"/>
      <c r="U424" s="236"/>
      <c r="V424" s="38"/>
      <c r="W424" s="86"/>
      <c r="X424" s="157"/>
      <c r="Y424" s="86"/>
      <c r="Z424" s="86"/>
      <c r="AA424" s="86" t="str">
        <f t="shared" si="12"/>
        <v/>
      </c>
      <c r="AB424" s="133"/>
      <c r="AC424" s="133"/>
      <c r="AD424" s="133"/>
      <c r="AE424" s="133"/>
      <c r="AF424" s="39" t="str">
        <f>IFERROR(IF(AND(X423="Probabilidad",X424="Probabilidad"),(AF423-(+AF423*AA424)),IF(X424="Probabilidad",(Q423-(+Q423*AA424)),IF(X424="Impacto",AF423,""))),"")</f>
        <v/>
      </c>
      <c r="AG424" s="242"/>
      <c r="AH424" s="85"/>
      <c r="AI424" s="236"/>
      <c r="AJ424" s="85" t="str">
        <f>IFERROR(IF(AND(X423="Impacto",AA424="Impacto"),(AJ423-(+AJ423*AA424)),IF(X424="Impacto",(T423-(+T423*AA424)),IF(X424="Probabilidad",AJ423,""))),"")</f>
        <v/>
      </c>
      <c r="AK424" s="242"/>
      <c r="AL424" s="85"/>
      <c r="AM424" s="236"/>
      <c r="AN424" s="236"/>
      <c r="AO424" s="236"/>
      <c r="AP424" s="87"/>
      <c r="AQ424" s="87"/>
      <c r="AR424" s="51"/>
      <c r="AS424" s="51"/>
      <c r="AT424" s="87"/>
      <c r="AU424" s="87"/>
      <c r="AV424" s="237"/>
      <c r="AW424" s="237"/>
      <c r="AX424" s="204"/>
      <c r="AY424" s="204"/>
      <c r="BA424" s="198"/>
      <c r="BB424" s="198"/>
      <c r="BC424" s="198"/>
      <c r="BD424" s="196"/>
      <c r="BE424" s="196"/>
      <c r="BF424" s="196"/>
      <c r="BG424" s="196"/>
      <c r="BH424" s="196"/>
      <c r="BI424" s="196"/>
      <c r="BJ424" s="196"/>
      <c r="BK424" s="196"/>
      <c r="BL424" s="196"/>
      <c r="BM424" s="196"/>
      <c r="BN424" s="196"/>
      <c r="BO424" s="196"/>
      <c r="BP424" s="196"/>
      <c r="BQ424" s="196"/>
      <c r="BR424" s="196"/>
      <c r="BS424" s="196"/>
      <c r="BT424" s="196"/>
      <c r="BU424" s="196"/>
      <c r="BV424" s="196"/>
      <c r="BW424" s="196"/>
      <c r="BX424" s="196"/>
      <c r="BY424" s="196"/>
      <c r="BZ424" s="196"/>
      <c r="CA424" s="196"/>
      <c r="CB424" s="196"/>
      <c r="CC424" s="196"/>
      <c r="CD424" s="196"/>
      <c r="CE424" s="196"/>
      <c r="CF424" s="196"/>
      <c r="CG424" s="196"/>
      <c r="CH424" s="196"/>
      <c r="CI424" s="196"/>
      <c r="CJ424" s="196"/>
      <c r="CK424" s="196"/>
      <c r="CL424" s="196"/>
      <c r="FU424" s="27"/>
    </row>
    <row r="425" spans="1:189" s="92" customFormat="1" ht="14.25" customHeight="1" x14ac:dyDescent="0.3">
      <c r="A425" s="236"/>
      <c r="B425" s="236"/>
      <c r="C425" s="220"/>
      <c r="D425" s="220"/>
      <c r="E425" s="223"/>
      <c r="F425" s="220"/>
      <c r="G425" s="238"/>
      <c r="H425" s="236"/>
      <c r="I425" s="236"/>
      <c r="J425" s="236"/>
      <c r="K425" s="235"/>
      <c r="L425" s="235"/>
      <c r="M425" s="236"/>
      <c r="N425" s="236"/>
      <c r="O425" s="237"/>
      <c r="P425" s="236"/>
      <c r="Q425" s="236"/>
      <c r="R425" s="236"/>
      <c r="S425" s="236"/>
      <c r="T425" s="234"/>
      <c r="U425" s="236"/>
      <c r="V425" s="38"/>
      <c r="W425" s="86"/>
      <c r="X425" s="157"/>
      <c r="Y425" s="86"/>
      <c r="Z425" s="86"/>
      <c r="AA425" s="86" t="str">
        <f t="shared" si="12"/>
        <v/>
      </c>
      <c r="AB425" s="133"/>
      <c r="AC425" s="133"/>
      <c r="AD425" s="133"/>
      <c r="AE425" s="133"/>
      <c r="AF425" s="39" t="str">
        <f>IFERROR(IF(AND(X424="Probabilidad",X425="Probabilidad"),(AF424-(+AF424*AA425)),IF(X425="Probabilidad",(Q424-(+Q424*AA425)),IF(X425="Impacto",AF424,""))),"")</f>
        <v/>
      </c>
      <c r="AG425" s="242"/>
      <c r="AH425" s="85"/>
      <c r="AI425" s="236"/>
      <c r="AJ425" s="85" t="str">
        <f>IFERROR(IF(AND(X424="Impacto",AA425="Impacto"),(AJ424-(+AJ424*AA425)),IF(X425="Impacto",(T424-(+T424*AA425)),IF(X425="Probabilidad",AJ424,""))),"")</f>
        <v/>
      </c>
      <c r="AK425" s="242"/>
      <c r="AL425" s="85"/>
      <c r="AM425" s="236"/>
      <c r="AN425" s="236"/>
      <c r="AO425" s="236"/>
      <c r="AP425" s="87"/>
      <c r="AQ425" s="87"/>
      <c r="AR425" s="51"/>
      <c r="AS425" s="51"/>
      <c r="AT425" s="87"/>
      <c r="AU425" s="87"/>
      <c r="AV425" s="237"/>
      <c r="AW425" s="237"/>
      <c r="AX425" s="204"/>
      <c r="AY425" s="204"/>
      <c r="BA425" s="198"/>
      <c r="BB425" s="198"/>
      <c r="BC425" s="198"/>
      <c r="BD425" s="196"/>
      <c r="BE425" s="196"/>
      <c r="BF425" s="196"/>
      <c r="BG425" s="196"/>
      <c r="BH425" s="196"/>
      <c r="BI425" s="196"/>
      <c r="BJ425" s="196"/>
      <c r="BK425" s="196"/>
      <c r="BL425" s="196"/>
      <c r="BM425" s="196"/>
      <c r="BN425" s="196"/>
      <c r="BO425" s="196"/>
      <c r="BP425" s="196"/>
      <c r="BQ425" s="196"/>
      <c r="BR425" s="196"/>
      <c r="BS425" s="196"/>
      <c r="BT425" s="196"/>
      <c r="BU425" s="196"/>
      <c r="BV425" s="196"/>
      <c r="BW425" s="196"/>
      <c r="BX425" s="196"/>
      <c r="BY425" s="196"/>
      <c r="BZ425" s="196"/>
      <c r="CA425" s="196"/>
      <c r="CB425" s="196"/>
      <c r="CC425" s="196"/>
      <c r="CD425" s="196"/>
      <c r="CE425" s="196"/>
      <c r="CF425" s="196"/>
      <c r="CG425" s="196"/>
      <c r="CH425" s="196"/>
      <c r="CI425" s="196"/>
      <c r="CJ425" s="196"/>
      <c r="CK425" s="196"/>
      <c r="CL425" s="196"/>
      <c r="FU425" s="27"/>
    </row>
    <row r="426" spans="1:189" s="92" customFormat="1" ht="14.25" customHeight="1" x14ac:dyDescent="0.25">
      <c r="A426" s="236"/>
      <c r="B426" s="236"/>
      <c r="C426" s="221"/>
      <c r="D426" s="221"/>
      <c r="E426" s="224"/>
      <c r="F426" s="221"/>
      <c r="G426" s="238"/>
      <c r="H426" s="236"/>
      <c r="I426" s="236"/>
      <c r="J426" s="236"/>
      <c r="K426" s="235"/>
      <c r="L426" s="235"/>
      <c r="M426" s="236"/>
      <c r="N426" s="236"/>
      <c r="O426" s="237"/>
      <c r="P426" s="236"/>
      <c r="Q426" s="236"/>
      <c r="R426" s="236"/>
      <c r="S426" s="236"/>
      <c r="T426" s="234"/>
      <c r="U426" s="236"/>
      <c r="V426" s="38"/>
      <c r="W426" s="86"/>
      <c r="X426" s="157"/>
      <c r="Y426" s="86"/>
      <c r="Z426" s="86"/>
      <c r="AA426" s="86" t="str">
        <f t="shared" si="12"/>
        <v/>
      </c>
      <c r="AB426" s="133"/>
      <c r="AC426" s="133"/>
      <c r="AD426" s="133"/>
      <c r="AE426" s="133"/>
      <c r="AF426" s="39" t="str">
        <f>IFERROR(IF(AND(X425="Probabilidad",X426="Probabilidad"),(AF425-(+AF425*AA426)),IF(X426="Probabilidad",(Q425-(+Q425*AA426)),IF(X426="Impacto",AF425,""))),"")</f>
        <v/>
      </c>
      <c r="AG426" s="242"/>
      <c r="AH426" s="85"/>
      <c r="AI426" s="236"/>
      <c r="AJ426" s="85" t="str">
        <f>IFERROR(IF(AND(X425="Impacto",AA426="Impacto"),(AJ425-(+AJ425*AA426)),IF(X426="Impacto",(T425-(+T425*AA426)),IF(X426="Probabilidad",AJ425,""))),"")</f>
        <v/>
      </c>
      <c r="AK426" s="242"/>
      <c r="AL426" s="85"/>
      <c r="AM426" s="236"/>
      <c r="AN426" s="236"/>
      <c r="AO426" s="236"/>
      <c r="AP426" s="87"/>
      <c r="AQ426" s="87"/>
      <c r="AR426" s="51"/>
      <c r="AS426" s="51"/>
      <c r="AT426" s="87"/>
      <c r="AU426" s="87"/>
      <c r="AV426" s="237"/>
      <c r="AW426" s="237"/>
      <c r="AX426" s="205"/>
      <c r="AY426" s="205"/>
      <c r="BA426" s="198"/>
      <c r="BB426" s="198"/>
      <c r="BC426" s="198"/>
      <c r="BD426" s="196"/>
      <c r="BE426" s="196"/>
      <c r="BF426" s="196"/>
      <c r="BG426" s="196"/>
      <c r="BH426" s="196"/>
      <c r="BI426" s="196"/>
      <c r="BJ426" s="196"/>
      <c r="BK426" s="196"/>
      <c r="BL426" s="196"/>
      <c r="BM426" s="196"/>
      <c r="BN426" s="196"/>
      <c r="BO426" s="196"/>
      <c r="BP426" s="196"/>
      <c r="BQ426" s="196"/>
      <c r="BR426" s="196"/>
      <c r="BS426" s="196"/>
      <c r="BT426" s="196"/>
      <c r="BU426" s="196"/>
      <c r="BV426" s="196"/>
      <c r="BW426" s="196"/>
      <c r="BX426" s="196"/>
      <c r="BY426" s="196"/>
      <c r="BZ426" s="196"/>
      <c r="CA426" s="196"/>
      <c r="CB426" s="196"/>
      <c r="CC426" s="196"/>
      <c r="CD426" s="196"/>
      <c r="CE426" s="196"/>
      <c r="CF426" s="196"/>
      <c r="CG426" s="196"/>
      <c r="CH426" s="196"/>
      <c r="CI426" s="196"/>
      <c r="CJ426" s="196"/>
      <c r="CK426" s="196"/>
      <c r="CL426" s="196"/>
      <c r="FU426" s="28"/>
      <c r="FV426" s="26"/>
      <c r="FW426" s="26"/>
      <c r="FY426" s="26"/>
      <c r="FZ426" s="26"/>
      <c r="GA426" s="26"/>
      <c r="GB426" s="26"/>
      <c r="GC426" s="26"/>
      <c r="GD426" s="26"/>
      <c r="GE426" s="26"/>
      <c r="GF426" s="26"/>
      <c r="GG426" s="26"/>
    </row>
    <row r="427" spans="1:189" s="92" customFormat="1" ht="14.25" customHeight="1" x14ac:dyDescent="0.25">
      <c r="A427" s="236">
        <v>69</v>
      </c>
      <c r="B427" s="236" t="s">
        <v>429</v>
      </c>
      <c r="C427" s="219" t="s">
        <v>841</v>
      </c>
      <c r="D427" s="219" t="s">
        <v>814</v>
      </c>
      <c r="E427" s="222" t="str">
        <f>IFERROR(VLOOKUP(C427,Tabla4[#All],2,0),"")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427" s="219" t="s">
        <v>250</v>
      </c>
      <c r="G427" s="238" t="s">
        <v>32</v>
      </c>
      <c r="H427" s="236" t="s">
        <v>71</v>
      </c>
      <c r="I427" s="236" t="s">
        <v>759</v>
      </c>
      <c r="J427" s="236" t="s">
        <v>760</v>
      </c>
      <c r="K427" s="235" t="s">
        <v>619</v>
      </c>
      <c r="L427" s="235" t="s">
        <v>957</v>
      </c>
      <c r="M427" s="236" t="s">
        <v>32</v>
      </c>
      <c r="N427" s="236" t="s">
        <v>106</v>
      </c>
      <c r="O427" s="237">
        <v>12</v>
      </c>
      <c r="P427" s="236" t="str">
        <f>IF(AND(O427&lt;=2),"Muy Baja",IF(AND(O427&gt;=3,O427&lt;=23),"Baja",IF(AND(O427&gt;=24,O427&lt;=499),"Media",IF(AND(O427&gt;=500,O427&lt;=4999),"Alta",IF(AND(O427&gt;=5000),"Muy Alta",FALSE)))))</f>
        <v>Baja</v>
      </c>
      <c r="Q427" s="236" t="str">
        <f>IF(AND(O427&lt;=2),"20%",IF(AND(O427&gt;=3,O427&lt;=23),"40%",IF(AND(O427&gt;=24,O427&lt;=499),"60%",IF(AND(O427&gt;=500,O427&lt;=4999),"80%",IF(AND(O427&gt;=5000),"100%",FALSE)))))</f>
        <v>40%</v>
      </c>
      <c r="R427" s="236" t="s">
        <v>42</v>
      </c>
      <c r="S427" s="236" t="str">
        <f>IF(AND(R427=$GB$4),"Leve",IF(AND(R427=$GB$5),"Menor",IF(AND(R427=$GB$6),"Moderado",IF(AND(R427=$GB$7),"mayor",IF(AND(R427=$GB$8),"Catastrófico",IF(AND(R427=$GB$10),"Leve",IF(AND(R427=$GB$11),"Menor",IF(AND(R427=$GB$12),"Moderado",IF(AND(R427=$GB$13),"Mayor",IF(AND(R427=$GB$14),"Catastrófico",FALSE))))))))))</f>
        <v>Moderado</v>
      </c>
      <c r="T427" s="234" t="str">
        <f>IF(AND(S427="Leve"),"20%",IF(AND(S427="Menor"),"40%",IF(AND(S427="Moderado"),"60%",IF(AND(S427="Mayor"),"80%",IF(AND(S427="Catastrófico"),"100%","")))))</f>
        <v>60%</v>
      </c>
      <c r="U427" s="236" t="str">
        <f>IF(AND(Q427&lt;="40%",T427="20%"),"Bajo",IF(AND(Q427="60%",T427="20%"),"Moderado",IF(AND(Q427="80%",T427="20%"),"Moderado",IF(AND(Q427="100%",T427="20%"),"Alto",IF(AND(Q427="20%",T427="40%"),"Bajo",IF(AND(Q427="40%",T427="40%"),"Moderado",IF(AND(Q427="60%",T427="40%"),"Moderado",IF(AND(Q427="80%",T427="40%"),"Moderado",IF(AND(Q427="100%",T427="40%"),"Alto",IF(AND(Q427="20%",T427="60%"),"Moderado",IF(AND(Q427="40%",T427="60%"),"Moderado",IF(AND(Q427="60%",T427="60%"),"Moderado",IF(AND(Q427="80%",T427="60%"),"Alto",IF(AND(Q427="100%",T427="60%"),"Alto",IF(AND(Q427="20%",T427="80%"),"Alto",IF(AND(Q427="40%",T427="80%"),"Alto",IF(AND(Q427="60%",T427="80%"),"Alto",IF(AND(Q427="80%",T427="80%"),"Alto",IF(AND(Q427="100%",T427="80%"),"Alto",IF(AND(Q427="20%",T427="100%"),"Extremo",IF(AND(Q427="40%",T427="100%"),"Extremo",IF(AND(Q427="60%",T427="100%"),"Extremo",IF(AND(Q427="80%",T427="100%"),"Moderado",IF(AND(Q427="100%",T427="100%"),"Extremo",""""))))))))))))))))))))))))</f>
        <v>Moderado</v>
      </c>
      <c r="V427" s="38">
        <v>1</v>
      </c>
      <c r="W427" s="47" t="s">
        <v>761</v>
      </c>
      <c r="X427" s="157" t="s">
        <v>54</v>
      </c>
      <c r="Y427" s="86" t="s">
        <v>51</v>
      </c>
      <c r="Z427" s="86" t="s">
        <v>57</v>
      </c>
      <c r="AA427" s="86" t="str">
        <f>IF(AND(Y427=$GD$2,Z427=$GE$2),"50%",IF(AND(Y427=$GD$2,Z427=$GE$3),"40%",IF(AND(Y427=$GD$3,Z427=$GE$2),"40%",IF(AND(Y427=$GD$3,Z427=$GE$3),"30%",IF(AND(Y427=$GD$4,Z427=$GE$2),"35%",IF(AND(Y427=$GD$4,Z427=$GE$3),"25%",""))))))</f>
        <v>40%</v>
      </c>
      <c r="AB427" s="133" t="s">
        <v>783</v>
      </c>
      <c r="AC427" s="133" t="s">
        <v>793</v>
      </c>
      <c r="AD427" s="133" t="s">
        <v>796</v>
      </c>
      <c r="AE427" s="133" t="s">
        <v>785</v>
      </c>
      <c r="AF427" s="39">
        <f>IFERROR(IF(X427="Probabilidad",(Q427-(+Q427*AA427)),IF(X427="Impacto",Q427,"")),"")</f>
        <v>0.24</v>
      </c>
      <c r="AG427" s="242">
        <f>LOOKUP(2,1/(AF427:AF432&lt;&gt;""),AF427:AF432)</f>
        <v>0.24</v>
      </c>
      <c r="AH427" s="85"/>
      <c r="AI427" s="236" t="str">
        <f>IF(AND(AG427&lt;=20%),"Muy Baja",IF(AND(AG427&gt;=21%,AG427&lt;=40%),"Baja",IF(AND(AG427&gt;=41%,AG427&lt;=60%),"Media",IF(AND(AG427&gt;=61%,AG427&lt;=80%),"Alta",IF(AND(AG427&gt;=81%,AG427&gt;=100%),"Muy Alta",FALSE)))))</f>
        <v>Baja</v>
      </c>
      <c r="AJ427" s="85" t="str">
        <f>IFERROR(IF(X427="Impacto",(T427-(+T427*AA427)),IF(X427="Probabilidad",T427,"")),"")</f>
        <v>60%</v>
      </c>
      <c r="AK427" s="242" t="str">
        <f>LOOKUP(2,1/(AJ427:AJ432&lt;&gt;""),AJ427:AJ432)</f>
        <v>60%</v>
      </c>
      <c r="AL427" s="85"/>
      <c r="AM427" s="236" t="str">
        <f>IF(AND(AK427&lt;=20%),"Leve",IF(AND(AK427&gt;=21%,AK427&lt;=40%),"Menor",IF(AND(AK427&gt;="41%",AK427&lt;="60%"),"Moderado",IF(AND(AK427&gt;=61%,AK427&lt;=80%),"Mayor",IF(AND(AK427&gt;=81%,AK427&gt;=100%),"Catastrófico",FALSE)))))</f>
        <v>Moderado</v>
      </c>
      <c r="AN427" s="236" t="str">
        <f>IF(OR(AND(AI427="Media",AM427="Leve"),AND(AI427="Alta",AM427="Leve"),AND(AI427="Alta",AM427="Menor"),AND(AI427="Media",AM427="Menor"),AND(AI427="Baja",AM427="Menor"),AND(AI427="Media",AM427="Moderado"),AND(AI427="Baja",AM427="Moderado"),AND(AI427="Muy Baja",AM427="Moderado")),"Moderado",IF(OR(AND(AI427="Baja",AM427="Leve"),AND(AI427="Muy Baja",AM427="Leve"),AND(AI427="Muy Baja",AM427="Menor")),"Bajo",IF(OR(AND(AI427="Muy Alta",AM427="Leve"),AND(AI427="Muy Alta",AM427="Menor"),AND(AI427="Muy Alta",AM427="Moderado"),AND(AI427="Alta",AM427="Moderado"),AND(AI427="Muy Alta",AM427="Mayor"),AND(AI427="Alta",AM427="Mayor"),AND(AI427="Media",AM427="Mayor"),AND(AI427="Baja",AM427="Mayor"),AND(AI427="Muy Baja",AM427="Mayor")),"Alto",IF(OR(AND(AI427="Alta",AM427="Catastrófico"),AND(AI427="Muy Alta",AM427="Catastrófico"),AND(AI427="Media",AM427="Catastrófico"),AND(AI427="Baja",AM427="Catastrófico"),AND(AI427="Muy Baja",AM427="Catastrófico")),"Extremo",IF(AM427="Catastrófico","Extremo")))))</f>
        <v>Moderado</v>
      </c>
      <c r="AO427" s="236" t="s">
        <v>67</v>
      </c>
      <c r="AP427" s="87"/>
      <c r="AQ427" s="87"/>
      <c r="AR427" s="51"/>
      <c r="AS427" s="51"/>
      <c r="AT427" s="49"/>
      <c r="AU427" s="87"/>
      <c r="AV427" s="237" t="s">
        <v>445</v>
      </c>
      <c r="AW427" s="237" t="s">
        <v>159</v>
      </c>
      <c r="AX427" s="203"/>
      <c r="AY427" s="203"/>
      <c r="AZ427" s="76"/>
      <c r="BA427" s="198"/>
      <c r="BB427" s="198"/>
      <c r="BC427" s="198"/>
      <c r="BD427" s="196"/>
      <c r="BE427" s="196"/>
      <c r="BF427" s="196"/>
      <c r="BG427" s="196"/>
      <c r="BH427" s="196"/>
      <c r="BI427" s="196"/>
      <c r="BJ427" s="196"/>
      <c r="BK427" s="196"/>
      <c r="BL427" s="196"/>
      <c r="BM427" s="196"/>
      <c r="BN427" s="196"/>
      <c r="BO427" s="196"/>
      <c r="BP427" s="196"/>
      <c r="BQ427" s="196"/>
      <c r="BR427" s="196"/>
      <c r="BS427" s="196"/>
      <c r="BT427" s="196"/>
      <c r="BU427" s="196"/>
      <c r="BV427" s="196"/>
      <c r="BW427" s="196"/>
      <c r="BX427" s="196"/>
      <c r="BY427" s="196"/>
      <c r="BZ427" s="196"/>
      <c r="CA427" s="196"/>
      <c r="CB427" s="196"/>
      <c r="CC427" s="196"/>
      <c r="CD427" s="196"/>
      <c r="CE427" s="196"/>
      <c r="CF427" s="196"/>
      <c r="CG427" s="196"/>
      <c r="CH427" s="196"/>
      <c r="CI427" s="196"/>
      <c r="CJ427" s="196"/>
      <c r="CK427" s="196"/>
      <c r="CL427" s="196"/>
      <c r="FU427" s="27"/>
      <c r="FY427" s="36"/>
    </row>
    <row r="428" spans="1:189" s="92" customFormat="1" ht="14.25" customHeight="1" x14ac:dyDescent="0.25">
      <c r="A428" s="236"/>
      <c r="B428" s="236"/>
      <c r="C428" s="220"/>
      <c r="D428" s="220"/>
      <c r="E428" s="223"/>
      <c r="F428" s="220"/>
      <c r="G428" s="238"/>
      <c r="H428" s="236"/>
      <c r="I428" s="236"/>
      <c r="J428" s="236"/>
      <c r="K428" s="235"/>
      <c r="L428" s="235"/>
      <c r="M428" s="236"/>
      <c r="N428" s="236"/>
      <c r="O428" s="237"/>
      <c r="P428" s="236"/>
      <c r="Q428" s="236"/>
      <c r="R428" s="236"/>
      <c r="S428" s="236"/>
      <c r="T428" s="234"/>
      <c r="U428" s="236"/>
      <c r="V428" s="38"/>
      <c r="W428" s="47"/>
      <c r="X428" s="157"/>
      <c r="Y428" s="86"/>
      <c r="Z428" s="86"/>
      <c r="AA428" s="86" t="str">
        <f t="shared" si="12"/>
        <v/>
      </c>
      <c r="AB428" s="133"/>
      <c r="AC428" s="133"/>
      <c r="AD428" s="133"/>
      <c r="AE428" s="133"/>
      <c r="AF428" s="39" t="str">
        <f>IFERROR(IF(AND(X427="Probabilidad",X428="Probabilidad"),(AF427-(+AF427*AA428)),IF(X428="Probabilidad",(Q427-(+Q427*AA428)),IF(X428="Impacto",AF427,""))),"")</f>
        <v/>
      </c>
      <c r="AG428" s="242"/>
      <c r="AH428" s="85"/>
      <c r="AI428" s="236"/>
      <c r="AJ428" s="85" t="str">
        <f>IFERROR(IF(AND(X427="Impacto",AA428="Impacto"),(AJ427-(+AJ427*AA428)),IF(X428="Impacto",(T427-(+T427*AA428)),IF(X428="Probabilidad",AJ427,""))),"")</f>
        <v/>
      </c>
      <c r="AK428" s="242"/>
      <c r="AL428" s="85"/>
      <c r="AM428" s="236"/>
      <c r="AN428" s="236"/>
      <c r="AO428" s="236"/>
      <c r="AP428" s="87"/>
      <c r="AQ428" s="87"/>
      <c r="AR428" s="51"/>
      <c r="AS428" s="51"/>
      <c r="AT428" s="87"/>
      <c r="AU428" s="87"/>
      <c r="AV428" s="237"/>
      <c r="AW428" s="237"/>
      <c r="AX428" s="204"/>
      <c r="AY428" s="204"/>
      <c r="AZ428" s="77"/>
      <c r="BA428" s="198"/>
      <c r="BB428" s="198"/>
      <c r="BC428" s="198"/>
      <c r="BD428" s="196"/>
      <c r="BE428" s="196"/>
      <c r="BF428" s="196"/>
      <c r="BG428" s="196"/>
      <c r="BH428" s="196"/>
      <c r="BI428" s="196"/>
      <c r="BJ428" s="196"/>
      <c r="BK428" s="196"/>
      <c r="BL428" s="196"/>
      <c r="BM428" s="196"/>
      <c r="BN428" s="196"/>
      <c r="BO428" s="196"/>
      <c r="BP428" s="196"/>
      <c r="BQ428" s="196"/>
      <c r="BR428" s="196"/>
      <c r="BS428" s="196"/>
      <c r="BT428" s="196"/>
      <c r="BU428" s="196"/>
      <c r="BV428" s="196"/>
      <c r="BW428" s="196"/>
      <c r="BX428" s="196"/>
      <c r="BY428" s="196"/>
      <c r="BZ428" s="196"/>
      <c r="CA428" s="196"/>
      <c r="CB428" s="196"/>
      <c r="CC428" s="196"/>
      <c r="CD428" s="196"/>
      <c r="CE428" s="196"/>
      <c r="CF428" s="196"/>
      <c r="CG428" s="196"/>
      <c r="CH428" s="196"/>
      <c r="CI428" s="196"/>
      <c r="CJ428" s="196"/>
      <c r="CK428" s="196"/>
      <c r="CL428" s="196"/>
      <c r="FU428" s="27"/>
      <c r="FX428" s="26"/>
    </row>
    <row r="429" spans="1:189" s="92" customFormat="1" ht="14.25" customHeight="1" x14ac:dyDescent="0.3">
      <c r="A429" s="236"/>
      <c r="B429" s="236"/>
      <c r="C429" s="220"/>
      <c r="D429" s="220"/>
      <c r="E429" s="223"/>
      <c r="F429" s="220"/>
      <c r="G429" s="238"/>
      <c r="H429" s="236"/>
      <c r="I429" s="236"/>
      <c r="J429" s="236"/>
      <c r="K429" s="235"/>
      <c r="L429" s="235"/>
      <c r="M429" s="236"/>
      <c r="N429" s="236"/>
      <c r="O429" s="237"/>
      <c r="P429" s="236"/>
      <c r="Q429" s="236"/>
      <c r="R429" s="236"/>
      <c r="S429" s="236"/>
      <c r="T429" s="234"/>
      <c r="U429" s="236"/>
      <c r="V429" s="38"/>
      <c r="W429" s="47"/>
      <c r="X429" s="157"/>
      <c r="Y429" s="86"/>
      <c r="Z429" s="86"/>
      <c r="AA429" s="86" t="str">
        <f t="shared" si="12"/>
        <v/>
      </c>
      <c r="AB429" s="133"/>
      <c r="AC429" s="133"/>
      <c r="AD429" s="133"/>
      <c r="AE429" s="133"/>
      <c r="AF429" s="39" t="str">
        <f>IFERROR(IF(AND(X428="Probabilidad",X429="Probabilidad"),(AF428-(+AF428*AA429)),IF(X429="Probabilidad",(Q428-(+Q428*AA429)),IF(X429="Impacto",AF428,""))),"")</f>
        <v/>
      </c>
      <c r="AG429" s="242"/>
      <c r="AH429" s="85"/>
      <c r="AI429" s="236"/>
      <c r="AJ429" s="85" t="str">
        <f>IFERROR(IF(AND(X428="Impacto",AA429="Impacto"),(AJ428-(+AJ428*AA429)),IF(X429="Impacto",(T428-(+T428*AA429)),IF(X429="Probabilidad",AJ428,""))),"")</f>
        <v/>
      </c>
      <c r="AK429" s="242"/>
      <c r="AL429" s="85"/>
      <c r="AM429" s="236"/>
      <c r="AN429" s="236"/>
      <c r="AO429" s="236"/>
      <c r="AP429" s="87"/>
      <c r="AQ429" s="87"/>
      <c r="AR429" s="51"/>
      <c r="AS429" s="51"/>
      <c r="AT429" s="87"/>
      <c r="AU429" s="87"/>
      <c r="AV429" s="237"/>
      <c r="AW429" s="237"/>
      <c r="AX429" s="204"/>
      <c r="AY429" s="204"/>
      <c r="AZ429" s="77"/>
      <c r="BA429" s="198"/>
      <c r="BB429" s="198"/>
      <c r="BC429" s="198"/>
      <c r="BD429" s="196"/>
      <c r="BE429" s="196"/>
      <c r="BF429" s="196"/>
      <c r="BG429" s="196"/>
      <c r="BH429" s="196"/>
      <c r="BI429" s="196"/>
      <c r="BJ429" s="196"/>
      <c r="BK429" s="196"/>
      <c r="BL429" s="196"/>
      <c r="BM429" s="196"/>
      <c r="BN429" s="196"/>
      <c r="BO429" s="196"/>
      <c r="BP429" s="196"/>
      <c r="BQ429" s="196"/>
      <c r="BR429" s="196"/>
      <c r="BS429" s="196"/>
      <c r="BT429" s="196"/>
      <c r="BU429" s="196"/>
      <c r="BV429" s="196"/>
      <c r="BW429" s="196"/>
      <c r="BX429" s="196"/>
      <c r="BY429" s="196"/>
      <c r="BZ429" s="196"/>
      <c r="CA429" s="196"/>
      <c r="CB429" s="196"/>
      <c r="CC429" s="196"/>
      <c r="CD429" s="196"/>
      <c r="CE429" s="196"/>
      <c r="CF429" s="196"/>
      <c r="CG429" s="196"/>
      <c r="CH429" s="196"/>
      <c r="CI429" s="196"/>
      <c r="CJ429" s="196"/>
      <c r="CK429" s="196"/>
      <c r="CL429" s="196"/>
      <c r="FU429" s="27"/>
    </row>
    <row r="430" spans="1:189" s="92" customFormat="1" ht="14.25" customHeight="1" x14ac:dyDescent="0.3">
      <c r="A430" s="236"/>
      <c r="B430" s="236"/>
      <c r="C430" s="220"/>
      <c r="D430" s="220"/>
      <c r="E430" s="223"/>
      <c r="F430" s="220"/>
      <c r="G430" s="238"/>
      <c r="H430" s="236"/>
      <c r="I430" s="236"/>
      <c r="J430" s="236"/>
      <c r="K430" s="235"/>
      <c r="L430" s="235"/>
      <c r="M430" s="236"/>
      <c r="N430" s="236"/>
      <c r="O430" s="237"/>
      <c r="P430" s="236"/>
      <c r="Q430" s="236"/>
      <c r="R430" s="236"/>
      <c r="S430" s="236"/>
      <c r="T430" s="234"/>
      <c r="U430" s="236"/>
      <c r="V430" s="38"/>
      <c r="W430" s="47"/>
      <c r="X430" s="157"/>
      <c r="Y430" s="86"/>
      <c r="Z430" s="86"/>
      <c r="AA430" s="86" t="str">
        <f t="shared" si="12"/>
        <v/>
      </c>
      <c r="AB430" s="133"/>
      <c r="AC430" s="133"/>
      <c r="AD430" s="133"/>
      <c r="AE430" s="133"/>
      <c r="AF430" s="39" t="str">
        <f>IFERROR(IF(AND(X429="Probabilidad",X430="Probabilidad"),(AF429-(+AF429*AA430)),IF(X430="Probabilidad",(Q429-(+Q429*AA430)),IF(X430="Impacto",AF429,""))),"")</f>
        <v/>
      </c>
      <c r="AG430" s="242"/>
      <c r="AH430" s="85"/>
      <c r="AI430" s="236"/>
      <c r="AJ430" s="85" t="str">
        <f>IFERROR(IF(AND(X429="Impacto",AA430="Impacto"),(AJ429-(+AJ429*AA430)),IF(X430="Impacto",(T429-(+T429*AA430)),IF(X430="Probabilidad",AJ429,""))),"")</f>
        <v/>
      </c>
      <c r="AK430" s="242"/>
      <c r="AL430" s="85"/>
      <c r="AM430" s="236"/>
      <c r="AN430" s="236"/>
      <c r="AO430" s="236"/>
      <c r="AP430" s="87"/>
      <c r="AQ430" s="87"/>
      <c r="AR430" s="51"/>
      <c r="AS430" s="51"/>
      <c r="AT430" s="87"/>
      <c r="AU430" s="87"/>
      <c r="AV430" s="237"/>
      <c r="AW430" s="237"/>
      <c r="AX430" s="204"/>
      <c r="AY430" s="204"/>
      <c r="AZ430" s="77"/>
      <c r="BA430" s="198"/>
      <c r="BB430" s="198"/>
      <c r="BC430" s="198"/>
      <c r="BD430" s="196"/>
      <c r="BE430" s="196"/>
      <c r="BF430" s="196"/>
      <c r="BG430" s="196"/>
      <c r="BH430" s="196"/>
      <c r="BI430" s="196"/>
      <c r="BJ430" s="196"/>
      <c r="BK430" s="196"/>
      <c r="BL430" s="196"/>
      <c r="BM430" s="196"/>
      <c r="BN430" s="196"/>
      <c r="BO430" s="196"/>
      <c r="BP430" s="196"/>
      <c r="BQ430" s="196"/>
      <c r="BR430" s="196"/>
      <c r="BS430" s="196"/>
      <c r="BT430" s="196"/>
      <c r="BU430" s="196"/>
      <c r="BV430" s="196"/>
      <c r="BW430" s="196"/>
      <c r="BX430" s="196"/>
      <c r="BY430" s="196"/>
      <c r="BZ430" s="196"/>
      <c r="CA430" s="196"/>
      <c r="CB430" s="196"/>
      <c r="CC430" s="196"/>
      <c r="CD430" s="196"/>
      <c r="CE430" s="196"/>
      <c r="CF430" s="196"/>
      <c r="CG430" s="196"/>
      <c r="CH430" s="196"/>
      <c r="CI430" s="196"/>
      <c r="CJ430" s="196"/>
      <c r="CK430" s="196"/>
      <c r="CL430" s="196"/>
      <c r="FU430" s="27"/>
    </row>
    <row r="431" spans="1:189" s="92" customFormat="1" ht="14.25" customHeight="1" x14ac:dyDescent="0.3">
      <c r="A431" s="236"/>
      <c r="B431" s="236"/>
      <c r="C431" s="220"/>
      <c r="D431" s="220"/>
      <c r="E431" s="223"/>
      <c r="F431" s="220"/>
      <c r="G431" s="238"/>
      <c r="H431" s="236"/>
      <c r="I431" s="236"/>
      <c r="J431" s="236"/>
      <c r="K431" s="235"/>
      <c r="L431" s="235"/>
      <c r="M431" s="236"/>
      <c r="N431" s="236"/>
      <c r="O431" s="237"/>
      <c r="P431" s="236"/>
      <c r="Q431" s="236"/>
      <c r="R431" s="236"/>
      <c r="S431" s="236"/>
      <c r="T431" s="234"/>
      <c r="U431" s="236"/>
      <c r="V431" s="38"/>
      <c r="W431" s="47"/>
      <c r="X431" s="157"/>
      <c r="Y431" s="86"/>
      <c r="Z431" s="86"/>
      <c r="AA431" s="86" t="str">
        <f t="shared" si="12"/>
        <v/>
      </c>
      <c r="AB431" s="133"/>
      <c r="AC431" s="133"/>
      <c r="AD431" s="133"/>
      <c r="AE431" s="133"/>
      <c r="AF431" s="39" t="str">
        <f>IFERROR(IF(AND(X430="Probabilidad",X431="Probabilidad"),(AF430-(+AF430*AA431)),IF(X431="Probabilidad",(Q430-(+Q430*AA431)),IF(X431="Impacto",AF430,""))),"")</f>
        <v/>
      </c>
      <c r="AG431" s="242"/>
      <c r="AH431" s="85"/>
      <c r="AI431" s="236"/>
      <c r="AJ431" s="85" t="str">
        <f>IFERROR(IF(AND(X430="Impacto",AA431="Impacto"),(AJ430-(+AJ430*AA431)),IF(X431="Impacto",(T430-(+T430*AA431)),IF(X431="Probabilidad",AJ430,""))),"")</f>
        <v/>
      </c>
      <c r="AK431" s="242"/>
      <c r="AL431" s="85"/>
      <c r="AM431" s="236"/>
      <c r="AN431" s="236"/>
      <c r="AO431" s="236"/>
      <c r="AP431" s="87"/>
      <c r="AQ431" s="87"/>
      <c r="AR431" s="51"/>
      <c r="AS431" s="51"/>
      <c r="AT431" s="87"/>
      <c r="AU431" s="87"/>
      <c r="AV431" s="237"/>
      <c r="AW431" s="237"/>
      <c r="AX431" s="204"/>
      <c r="AY431" s="204"/>
      <c r="AZ431" s="77"/>
      <c r="BA431" s="198"/>
      <c r="BB431" s="198"/>
      <c r="BC431" s="198"/>
      <c r="BD431" s="196"/>
      <c r="BE431" s="196"/>
      <c r="BF431" s="196"/>
      <c r="BG431" s="196"/>
      <c r="BH431" s="196"/>
      <c r="BI431" s="196"/>
      <c r="BJ431" s="196"/>
      <c r="BK431" s="196"/>
      <c r="BL431" s="196"/>
      <c r="BM431" s="196"/>
      <c r="BN431" s="196"/>
      <c r="BO431" s="196"/>
      <c r="BP431" s="196"/>
      <c r="BQ431" s="196"/>
      <c r="BR431" s="196"/>
      <c r="BS431" s="196"/>
      <c r="BT431" s="196"/>
      <c r="BU431" s="196"/>
      <c r="BV431" s="196"/>
      <c r="BW431" s="196"/>
      <c r="BX431" s="196"/>
      <c r="BY431" s="196"/>
      <c r="BZ431" s="196"/>
      <c r="CA431" s="196"/>
      <c r="CB431" s="196"/>
      <c r="CC431" s="196"/>
      <c r="CD431" s="196"/>
      <c r="CE431" s="196"/>
      <c r="CF431" s="196"/>
      <c r="CG431" s="196"/>
      <c r="CH431" s="196"/>
      <c r="CI431" s="196"/>
      <c r="CJ431" s="196"/>
      <c r="CK431" s="196"/>
      <c r="CL431" s="196"/>
      <c r="FU431" s="27"/>
    </row>
    <row r="432" spans="1:189" s="92" customFormat="1" ht="14.25" customHeight="1" x14ac:dyDescent="0.25">
      <c r="A432" s="236"/>
      <c r="B432" s="236"/>
      <c r="C432" s="221"/>
      <c r="D432" s="221"/>
      <c r="E432" s="224"/>
      <c r="F432" s="221"/>
      <c r="G432" s="238"/>
      <c r="H432" s="236"/>
      <c r="I432" s="236"/>
      <c r="J432" s="236"/>
      <c r="K432" s="235"/>
      <c r="L432" s="235"/>
      <c r="M432" s="236"/>
      <c r="N432" s="236"/>
      <c r="O432" s="237"/>
      <c r="P432" s="236"/>
      <c r="Q432" s="236"/>
      <c r="R432" s="236"/>
      <c r="S432" s="236"/>
      <c r="T432" s="234"/>
      <c r="U432" s="236"/>
      <c r="V432" s="38"/>
      <c r="W432" s="47"/>
      <c r="X432" s="157"/>
      <c r="Y432" s="86"/>
      <c r="Z432" s="86"/>
      <c r="AA432" s="86" t="str">
        <f t="shared" si="12"/>
        <v/>
      </c>
      <c r="AB432" s="133"/>
      <c r="AC432" s="133"/>
      <c r="AD432" s="133"/>
      <c r="AE432" s="133"/>
      <c r="AF432" s="39" t="str">
        <f>IFERROR(IF(AND(X431="Probabilidad",X432="Probabilidad"),(AF431-(+AF431*AA432)),IF(X432="Probabilidad",(Q431-(+Q431*AA432)),IF(X432="Impacto",AF431,""))),"")</f>
        <v/>
      </c>
      <c r="AG432" s="242"/>
      <c r="AH432" s="85"/>
      <c r="AI432" s="236"/>
      <c r="AJ432" s="85" t="str">
        <f>IFERROR(IF(AND(X431="Impacto",AA432="Impacto"),(AJ431-(+AJ431*AA432)),IF(X432="Impacto",(T431-(+T431*AA432)),IF(X432="Probabilidad",AJ431,""))),"")</f>
        <v/>
      </c>
      <c r="AK432" s="242"/>
      <c r="AL432" s="85"/>
      <c r="AM432" s="236"/>
      <c r="AN432" s="236"/>
      <c r="AO432" s="236"/>
      <c r="AP432" s="87"/>
      <c r="AQ432" s="87"/>
      <c r="AR432" s="51"/>
      <c r="AS432" s="51"/>
      <c r="AT432" s="87"/>
      <c r="AU432" s="87"/>
      <c r="AV432" s="237"/>
      <c r="AW432" s="237"/>
      <c r="AX432" s="205"/>
      <c r="AY432" s="205"/>
      <c r="AZ432" s="79"/>
      <c r="BA432" s="198"/>
      <c r="BB432" s="198"/>
      <c r="BC432" s="198"/>
      <c r="BD432" s="196"/>
      <c r="BE432" s="196"/>
      <c r="BF432" s="196"/>
      <c r="BG432" s="196"/>
      <c r="BH432" s="196"/>
      <c r="BI432" s="196"/>
      <c r="BJ432" s="196"/>
      <c r="BK432" s="196"/>
      <c r="BL432" s="196"/>
      <c r="BM432" s="196"/>
      <c r="BN432" s="196"/>
      <c r="BO432" s="196"/>
      <c r="BP432" s="196"/>
      <c r="BQ432" s="196"/>
      <c r="BR432" s="196"/>
      <c r="BS432" s="196"/>
      <c r="BT432" s="196"/>
      <c r="BU432" s="196"/>
      <c r="BV432" s="196"/>
      <c r="BW432" s="196"/>
      <c r="BX432" s="196"/>
      <c r="BY432" s="196"/>
      <c r="BZ432" s="196"/>
      <c r="CA432" s="196"/>
      <c r="CB432" s="196"/>
      <c r="CC432" s="196"/>
      <c r="CD432" s="196"/>
      <c r="CE432" s="196"/>
      <c r="CF432" s="196"/>
      <c r="CG432" s="196"/>
      <c r="CH432" s="196"/>
      <c r="CI432" s="196"/>
      <c r="CJ432" s="196"/>
      <c r="CK432" s="196"/>
      <c r="CL432" s="196"/>
      <c r="FU432" s="28"/>
      <c r="FV432" s="26"/>
      <c r="FW432" s="26"/>
      <c r="FY432" s="26"/>
      <c r="FZ432" s="26"/>
      <c r="GA432" s="26"/>
      <c r="GB432" s="26"/>
      <c r="GC432" s="26"/>
      <c r="GD432" s="26"/>
      <c r="GE432" s="26"/>
      <c r="GF432" s="26"/>
      <c r="GG432" s="26"/>
    </row>
    <row r="433" spans="1:189" s="92" customFormat="1" ht="14.25" customHeight="1" x14ac:dyDescent="0.25">
      <c r="A433" s="236">
        <v>70</v>
      </c>
      <c r="B433" s="236" t="s">
        <v>429</v>
      </c>
      <c r="C433" s="219" t="s">
        <v>841</v>
      </c>
      <c r="D433" s="219" t="s">
        <v>814</v>
      </c>
      <c r="E433" s="222" t="str">
        <f>IFERROR(VLOOKUP(C433,Tabla4[#All],2,0),"")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433" s="219" t="s">
        <v>805</v>
      </c>
      <c r="G433" s="238" t="s">
        <v>162</v>
      </c>
      <c r="H433" s="236" t="s">
        <v>72</v>
      </c>
      <c r="I433" s="236" t="s">
        <v>762</v>
      </c>
      <c r="J433" s="236" t="s">
        <v>446</v>
      </c>
      <c r="K433" s="235" t="s">
        <v>771</v>
      </c>
      <c r="L433" s="235" t="s">
        <v>620</v>
      </c>
      <c r="M433" s="236" t="s">
        <v>162</v>
      </c>
      <c r="N433" s="237" t="s">
        <v>447</v>
      </c>
      <c r="O433" s="237">
        <v>52</v>
      </c>
      <c r="P433" s="236" t="str">
        <f>IF(AND(O433&lt;=2),"Muy Baja",IF(AND(O433&gt;=3,O433&lt;=23),"Baja",IF(AND(O433&gt;=24,O433&lt;=499),"Media",IF(AND(O433&gt;=500,O433&lt;=4999),"Alta",IF(AND(O433&gt;=5000),"Muy Alta",FALSE)))))</f>
        <v>Media</v>
      </c>
      <c r="Q433" s="236" t="str">
        <f>IF(AND(O433&lt;=2),"20%",IF(AND(O433&gt;=3,O433&lt;=23),"40%",IF(AND(O433&gt;=24,O433&lt;=499),"60%",IF(AND(O433&gt;=500,O433&lt;=4999),"80%",IF(AND(O433&gt;=5000),"100%",FALSE)))))</f>
        <v>60%</v>
      </c>
      <c r="R433" s="236" t="s">
        <v>43</v>
      </c>
      <c r="S433" s="236" t="str">
        <f>IF(AND(R433=$GB$4),"Leve",IF(AND(R433=$GB$5),"Menor",IF(AND(R433=$GB$6),"Moderado",IF(AND(R433=$GB$7),"mayor",IF(AND(R433=$GB$8),"Catastrófico",IF(AND(R433=$GB$10),"Leve",IF(AND(R433=$GB$11),"Menor",IF(AND(R433=$GB$12),"Moderado",IF(AND(R433=$GB$13),"Mayor",IF(AND(R433=$GB$14),"Catastrófico",FALSE))))))))))</f>
        <v>mayor</v>
      </c>
      <c r="T433" s="234" t="str">
        <f>IF(AND(S433="Leve"),"20%",IF(AND(S433="Menor"),"40%",IF(AND(S433="Moderado"),"60%",IF(AND(S433="Mayor"),"80%",IF(AND(S433="Catastrófico"),"100%","")))))</f>
        <v>80%</v>
      </c>
      <c r="U433" s="236" t="str">
        <f>IF(AND(Q433&lt;="40%",T433="20%"),"Bajo",IF(AND(Q433="60%",T433="20%"),"Moderado",IF(AND(Q433="80%",T433="20%"),"Moderado",IF(AND(Q433="100%",T433="20%"),"Alto",IF(AND(Q433="20%",T433="40%"),"Bajo",IF(AND(Q433="40%",T433="40%"),"Moderado",IF(AND(Q433="60%",T433="40%"),"Moderado",IF(AND(Q433="80%",T433="40%"),"Moderado",IF(AND(Q433="100%",T433="40%"),"Alto",IF(AND(Q433="20%",T433="60%"),"Moderado",IF(AND(Q433="40%",T433="60%"),"Moderado",IF(AND(Q433="60%",T433="60%"),"Moderado",IF(AND(Q433="80%",T433="60%"),"Alto",IF(AND(Q433="100%",T433="60%"),"Alto",IF(AND(Q433="20%",T433="80%"),"Alto",IF(AND(Q433="40%",T433="80%"),"Alto",IF(AND(Q433="60%",T433="80%"),"Alto",IF(AND(Q433="80%",T433="80%"),"Alto",IF(AND(Q433="100%",T433="80%"),"Alto",IF(AND(Q433="20%",T433="100%"),"Extremo",IF(AND(Q433="40%",T433="100%"),"Extremo",IF(AND(Q433="60%",T433="100%"),"Extremo",IF(AND(Q433="80%",T433="100%"),"Moderado",IF(AND(Q433="100%",T433="100%"),"Extremo",""""))))))))))))))))))))))))</f>
        <v>Alto</v>
      </c>
      <c r="V433" s="38">
        <v>1</v>
      </c>
      <c r="W433" s="47" t="s">
        <v>448</v>
      </c>
      <c r="X433" s="157" t="s">
        <v>54</v>
      </c>
      <c r="Y433" s="86" t="s">
        <v>51</v>
      </c>
      <c r="Z433" s="86" t="s">
        <v>57</v>
      </c>
      <c r="AA433" s="86" t="str">
        <f>IF(AND(Y433=$GD$2,Z433=$GE$2),"50%",IF(AND(Y433=$GD$2,Z433=$GE$3),"40%",IF(AND(Y433=$GD$3,Z433=$GE$2),"40%",IF(AND(Y433=$GD$3,Z433=$GE$3),"30%",IF(AND(Y433=$GD$4,Z433=$GE$2),"35%",IF(AND(Y433=$GD$4,Z433=$GE$3),"25%",""))))))</f>
        <v>40%</v>
      </c>
      <c r="AB433" s="133" t="s">
        <v>790</v>
      </c>
      <c r="AC433" s="133" t="s">
        <v>793</v>
      </c>
      <c r="AD433" s="133" t="s">
        <v>796</v>
      </c>
      <c r="AE433" s="133" t="s">
        <v>785</v>
      </c>
      <c r="AF433" s="39">
        <f>IFERROR(IF(X433="Probabilidad",(Q433-(+Q433*AA433)),IF(X433="Impacto",Q433,"")),"")</f>
        <v>0.36</v>
      </c>
      <c r="AG433" s="242">
        <f>LOOKUP(2,1/(AF433:AF438&lt;&gt;""),AF433:AF438)</f>
        <v>0.18</v>
      </c>
      <c r="AH433" s="85"/>
      <c r="AI433" s="236" t="str">
        <f>IF(AND(AG433&lt;=20%),"Muy Baja",IF(AND(AG433&gt;=21%,AG433&lt;=40%),"Baja",IF(AND(AG433&gt;=41%,AG433&lt;=60%),"Media",IF(AND(AG433&gt;=61%,AG433&lt;=80%),"Alta",IF(AND(AG433&gt;=81%,AG433&gt;=100%),"Muy Alta",FALSE)))))</f>
        <v>Muy Baja</v>
      </c>
      <c r="AJ433" s="85" t="str">
        <f>IFERROR(IF(X433="Impacto",(T433-(+T433*AA433)),IF(X433="Probabilidad",T433,"")),"")</f>
        <v>80%</v>
      </c>
      <c r="AK433" s="242" t="str">
        <f>LOOKUP(2,1/(AJ433:AJ438&lt;&gt;""),AJ433:AJ438)</f>
        <v>80%</v>
      </c>
      <c r="AL433" s="85"/>
      <c r="AM433" s="236" t="str">
        <f>IF(AND(AK433&lt;=20%),"Leve",IF(AND(AK433&gt;=21%,AK433&lt;=40%),"Menor",IF(AND(AK433&gt;=41%,AK433&lt;=60%),"Moderado",IF(AND(AK433&gt;=61%,AK433&lt;="80%"),"Mayor",IF(AND(AK433&gt;=81%,AK433&gt;=100%),"Catastrófico",FALSE)))))</f>
        <v>Mayor</v>
      </c>
      <c r="AN433" s="236" t="str">
        <f>IF(OR(AND(AI433="Media",AM433="Leve"),AND(AI433="Alta",AM433="Leve"),AND(AI433="Alta",AM433="Menor"),AND(AI433="Media",AM433="Menor"),AND(AI433="Baja",AM433="Menor"),AND(AI433="Media",AM433="Moderado"),AND(AI433="Baja",AM433="Moderado"),AND(AI433="Muy Baja",AM433="Moderado")),"Moderado",IF(OR(AND(AI433="Baja",AM433="Leve"),AND(AI433="Muy Baja",AM433="Leve"),AND(AI433="Muy Baja",AM433="Menor")),"Bajo",IF(OR(AND(AI433="Muy Alta",AM433="Leve"),AND(AI433="Muy Alta",AM433="Menor"),AND(AI433="Muy Alta",AM433="Moderado"),AND(AI433="Alta",AM433="Moderado"),AND(AI433="Muy Alta",AM433="Mayor"),AND(AI433="Alta",AM433="Mayor"),AND(AI433="Media",AM433="Mayor"),AND(AI433="Baja",AM433="Mayor"),AND(AI433="Muy Baja",AM433="Mayor")),"Alto",IF(OR(AND(AI433="Alta",AM433="Catastrófico"),AND(AI433="Muy Alta",AM433="Catastrófico"),AND(AI433="Media",AM433="Catastrófico"),AND(AI433="Baja",AM433="Catastrófico"),AND(AI433="Muy Baja",AM433="Catastrófico")),"Extremo",IF(AM433="Catastrófico","Extremo")))))</f>
        <v>Alto</v>
      </c>
      <c r="AO433" s="236" t="s">
        <v>64</v>
      </c>
      <c r="AP433" s="87"/>
      <c r="AQ433" s="87"/>
      <c r="AR433" s="51"/>
      <c r="AS433" s="51"/>
      <c r="AT433" s="49"/>
      <c r="AU433" s="87"/>
      <c r="AV433" s="237" t="s">
        <v>449</v>
      </c>
      <c r="AW433" s="237" t="s">
        <v>159</v>
      </c>
      <c r="AX433" s="203"/>
      <c r="AY433" s="203"/>
      <c r="AZ433" s="76"/>
      <c r="BA433" s="198"/>
      <c r="BB433" s="198"/>
      <c r="BC433" s="198"/>
      <c r="BD433" s="196"/>
      <c r="BE433" s="196"/>
      <c r="BF433" s="196"/>
      <c r="BG433" s="196"/>
      <c r="BH433" s="196"/>
      <c r="BI433" s="196"/>
      <c r="BJ433" s="196"/>
      <c r="BK433" s="196"/>
      <c r="BL433" s="196"/>
      <c r="BM433" s="196"/>
      <c r="BN433" s="196"/>
      <c r="BO433" s="196"/>
      <c r="BP433" s="196"/>
      <c r="BQ433" s="196"/>
      <c r="BR433" s="196"/>
      <c r="BS433" s="196"/>
      <c r="BT433" s="196"/>
      <c r="BU433" s="196"/>
      <c r="BV433" s="196"/>
      <c r="BW433" s="196"/>
      <c r="BX433" s="196"/>
      <c r="BY433" s="196"/>
      <c r="BZ433" s="196"/>
      <c r="CA433" s="196"/>
      <c r="CB433" s="196"/>
      <c r="CC433" s="196"/>
      <c r="CD433" s="196"/>
      <c r="CE433" s="196"/>
      <c r="CF433" s="196"/>
      <c r="CG433" s="196"/>
      <c r="CH433" s="196"/>
      <c r="CI433" s="196"/>
      <c r="CJ433" s="196"/>
      <c r="CK433" s="196"/>
      <c r="CL433" s="196"/>
      <c r="FU433" s="27"/>
      <c r="FY433" s="36"/>
    </row>
    <row r="434" spans="1:189" s="92" customFormat="1" ht="14.25" customHeight="1" x14ac:dyDescent="0.25">
      <c r="A434" s="236"/>
      <c r="B434" s="236"/>
      <c r="C434" s="220"/>
      <c r="D434" s="220"/>
      <c r="E434" s="223"/>
      <c r="F434" s="220"/>
      <c r="G434" s="238"/>
      <c r="H434" s="236"/>
      <c r="I434" s="236"/>
      <c r="J434" s="236"/>
      <c r="K434" s="235"/>
      <c r="L434" s="235"/>
      <c r="M434" s="236"/>
      <c r="N434" s="237"/>
      <c r="O434" s="237"/>
      <c r="P434" s="236"/>
      <c r="Q434" s="236"/>
      <c r="R434" s="236"/>
      <c r="S434" s="236"/>
      <c r="T434" s="234"/>
      <c r="U434" s="236"/>
      <c r="V434" s="38">
        <v>2</v>
      </c>
      <c r="W434" s="47" t="s">
        <v>772</v>
      </c>
      <c r="X434" s="157" t="s">
        <v>54</v>
      </c>
      <c r="Y434" s="86" t="s">
        <v>51</v>
      </c>
      <c r="Z434" s="86" t="s">
        <v>56</v>
      </c>
      <c r="AA434" s="86" t="str">
        <f t="shared" si="12"/>
        <v>50%</v>
      </c>
      <c r="AB434" s="133" t="s">
        <v>786</v>
      </c>
      <c r="AC434" s="133" t="s">
        <v>791</v>
      </c>
      <c r="AD434" s="133" t="s">
        <v>787</v>
      </c>
      <c r="AE434" s="133" t="s">
        <v>785</v>
      </c>
      <c r="AF434" s="39">
        <f>IFERROR(IF(AND(X433="Probabilidad",X434="Probabilidad"),(AF433-(+AF433*AA434)),IF(X434="Probabilidad",(Q433-(+Q433*AA434)),IF(X434="Impacto",AF433,""))),"")</f>
        <v>0.18</v>
      </c>
      <c r="AG434" s="242"/>
      <c r="AH434" s="85"/>
      <c r="AI434" s="236"/>
      <c r="AJ434" s="85" t="str">
        <f>IFERROR(IF(AND(X433="Impacto",AA434="Impacto"),(AJ433-(+AJ433*AA434)),IF(X434="Impacto",(T433-(+T433*AA434)),IF(X434="Probabilidad",AJ433,""))),"")</f>
        <v>80%</v>
      </c>
      <c r="AK434" s="242"/>
      <c r="AL434" s="85"/>
      <c r="AM434" s="236"/>
      <c r="AN434" s="236"/>
      <c r="AO434" s="236"/>
      <c r="AP434" s="87"/>
      <c r="AQ434" s="87"/>
      <c r="AR434" s="51"/>
      <c r="AS434" s="51"/>
      <c r="AT434" s="49"/>
      <c r="AU434" s="87"/>
      <c r="AV434" s="237"/>
      <c r="AW434" s="237"/>
      <c r="AX434" s="204"/>
      <c r="AY434" s="204"/>
      <c r="AZ434" s="77"/>
      <c r="BA434" s="198"/>
      <c r="BB434" s="198"/>
      <c r="BC434" s="198"/>
      <c r="BD434" s="196"/>
      <c r="BE434" s="196"/>
      <c r="BF434" s="196"/>
      <c r="BG434" s="196"/>
      <c r="BH434" s="196"/>
      <c r="BI434" s="196"/>
      <c r="BJ434" s="196"/>
      <c r="BK434" s="196"/>
      <c r="BL434" s="196"/>
      <c r="BM434" s="196"/>
      <c r="BN434" s="196"/>
      <c r="BO434" s="196"/>
      <c r="BP434" s="196"/>
      <c r="BQ434" s="196"/>
      <c r="BR434" s="196"/>
      <c r="BS434" s="196"/>
      <c r="BT434" s="196"/>
      <c r="BU434" s="196"/>
      <c r="BV434" s="196"/>
      <c r="BW434" s="196"/>
      <c r="BX434" s="196"/>
      <c r="BY434" s="196"/>
      <c r="BZ434" s="196"/>
      <c r="CA434" s="196"/>
      <c r="CB434" s="196"/>
      <c r="CC434" s="196"/>
      <c r="CD434" s="196"/>
      <c r="CE434" s="196"/>
      <c r="CF434" s="196"/>
      <c r="CG434" s="196"/>
      <c r="CH434" s="196"/>
      <c r="CI434" s="196"/>
      <c r="CJ434" s="196"/>
      <c r="CK434" s="196"/>
      <c r="CL434" s="196"/>
      <c r="FU434" s="27"/>
      <c r="FX434" s="26"/>
    </row>
    <row r="435" spans="1:189" s="92" customFormat="1" ht="14.25" customHeight="1" x14ac:dyDescent="0.3">
      <c r="A435" s="236"/>
      <c r="B435" s="236"/>
      <c r="C435" s="220"/>
      <c r="D435" s="220"/>
      <c r="E435" s="223"/>
      <c r="F435" s="220"/>
      <c r="G435" s="238"/>
      <c r="H435" s="236"/>
      <c r="I435" s="236"/>
      <c r="J435" s="236"/>
      <c r="K435" s="235"/>
      <c r="L435" s="235"/>
      <c r="M435" s="236"/>
      <c r="N435" s="237"/>
      <c r="O435" s="237"/>
      <c r="P435" s="236"/>
      <c r="Q435" s="236"/>
      <c r="R435" s="236"/>
      <c r="S435" s="236"/>
      <c r="T435" s="234"/>
      <c r="U435" s="236"/>
      <c r="V435" s="38"/>
      <c r="W435" s="47"/>
      <c r="X435" s="157"/>
      <c r="Y435" s="86"/>
      <c r="Z435" s="86"/>
      <c r="AA435" s="86" t="str">
        <f t="shared" si="12"/>
        <v/>
      </c>
      <c r="AB435" s="133"/>
      <c r="AC435" s="133"/>
      <c r="AD435" s="133"/>
      <c r="AE435" s="133"/>
      <c r="AF435" s="39" t="str">
        <f>IFERROR(IF(AND(X434="Probabilidad",X435="Probabilidad"),(AF434-(+AF434*AA435)),IF(X435="Probabilidad",(Q434-(+Q434*AA435)),IF(X435="Impacto",AF434,""))),"")</f>
        <v/>
      </c>
      <c r="AG435" s="242"/>
      <c r="AH435" s="85"/>
      <c r="AI435" s="236"/>
      <c r="AJ435" s="85" t="str">
        <f>IFERROR(IF(AND(X434="Impacto",AA435="Impacto"),(AJ434-(+AJ434*AA435)),IF(X435="Impacto",(T434-(+T434*AA435)),IF(X435="Probabilidad",AJ434,""))),"")</f>
        <v/>
      </c>
      <c r="AK435" s="242"/>
      <c r="AL435" s="85"/>
      <c r="AM435" s="236"/>
      <c r="AN435" s="236"/>
      <c r="AO435" s="236"/>
      <c r="AP435" s="87"/>
      <c r="AQ435" s="87"/>
      <c r="AR435" s="51"/>
      <c r="AS435" s="51"/>
      <c r="AT435" s="87"/>
      <c r="AU435" s="87"/>
      <c r="AV435" s="237"/>
      <c r="AW435" s="237"/>
      <c r="AX435" s="204"/>
      <c r="AY435" s="204"/>
      <c r="AZ435" s="77"/>
      <c r="BA435" s="198"/>
      <c r="BB435" s="198"/>
      <c r="BC435" s="198"/>
      <c r="BD435" s="196"/>
      <c r="BE435" s="196"/>
      <c r="BF435" s="196"/>
      <c r="BG435" s="196"/>
      <c r="BH435" s="196"/>
      <c r="BI435" s="196"/>
      <c r="BJ435" s="196"/>
      <c r="BK435" s="196"/>
      <c r="BL435" s="196"/>
      <c r="BM435" s="196"/>
      <c r="BN435" s="196"/>
      <c r="BO435" s="196"/>
      <c r="BP435" s="196"/>
      <c r="BQ435" s="196"/>
      <c r="BR435" s="196"/>
      <c r="BS435" s="196"/>
      <c r="BT435" s="196"/>
      <c r="BU435" s="196"/>
      <c r="BV435" s="196"/>
      <c r="BW435" s="196"/>
      <c r="BX435" s="196"/>
      <c r="BY435" s="196"/>
      <c r="BZ435" s="196"/>
      <c r="CA435" s="196"/>
      <c r="CB435" s="196"/>
      <c r="CC435" s="196"/>
      <c r="CD435" s="196"/>
      <c r="CE435" s="196"/>
      <c r="CF435" s="196"/>
      <c r="CG435" s="196"/>
      <c r="CH435" s="196"/>
      <c r="CI435" s="196"/>
      <c r="CJ435" s="196"/>
      <c r="CK435" s="196"/>
      <c r="CL435" s="196"/>
      <c r="FU435" s="27"/>
    </row>
    <row r="436" spans="1:189" s="92" customFormat="1" ht="14.25" customHeight="1" x14ac:dyDescent="0.3">
      <c r="A436" s="236"/>
      <c r="B436" s="236"/>
      <c r="C436" s="220"/>
      <c r="D436" s="220"/>
      <c r="E436" s="223"/>
      <c r="F436" s="220"/>
      <c r="G436" s="238"/>
      <c r="H436" s="236"/>
      <c r="I436" s="236"/>
      <c r="J436" s="236"/>
      <c r="K436" s="235"/>
      <c r="L436" s="235"/>
      <c r="M436" s="236"/>
      <c r="N436" s="237"/>
      <c r="O436" s="237"/>
      <c r="P436" s="236"/>
      <c r="Q436" s="236"/>
      <c r="R436" s="236"/>
      <c r="S436" s="236"/>
      <c r="T436" s="234"/>
      <c r="U436" s="236"/>
      <c r="V436" s="38"/>
      <c r="W436" s="47"/>
      <c r="X436" s="157"/>
      <c r="Y436" s="86"/>
      <c r="Z436" s="86"/>
      <c r="AA436" s="86" t="str">
        <f t="shared" si="12"/>
        <v/>
      </c>
      <c r="AB436" s="133"/>
      <c r="AC436" s="133"/>
      <c r="AD436" s="133"/>
      <c r="AE436" s="133"/>
      <c r="AF436" s="39" t="str">
        <f>IFERROR(IF(AND(X435="Probabilidad",X436="Probabilidad"),(AF435-(+AF435*AA436)),IF(X436="Probabilidad",(Q435-(+Q435*AA436)),IF(X436="Impacto",AF435,""))),"")</f>
        <v/>
      </c>
      <c r="AG436" s="242"/>
      <c r="AH436" s="85"/>
      <c r="AI436" s="236"/>
      <c r="AJ436" s="85" t="str">
        <f>IFERROR(IF(AND(X435="Impacto",AA436="Impacto"),(AJ435-(+AJ435*AA436)),IF(X436="Impacto",(T435-(+T435*AA436)),IF(X436="Probabilidad",AJ435,""))),"")</f>
        <v/>
      </c>
      <c r="AK436" s="242"/>
      <c r="AL436" s="85"/>
      <c r="AM436" s="236"/>
      <c r="AN436" s="236"/>
      <c r="AO436" s="236"/>
      <c r="AP436" s="87"/>
      <c r="AQ436" s="87"/>
      <c r="AR436" s="51"/>
      <c r="AS436" s="51"/>
      <c r="AT436" s="87"/>
      <c r="AU436" s="87"/>
      <c r="AV436" s="237"/>
      <c r="AW436" s="237"/>
      <c r="AX436" s="204"/>
      <c r="AY436" s="204"/>
      <c r="AZ436" s="77"/>
      <c r="BA436" s="198"/>
      <c r="BB436" s="198"/>
      <c r="BC436" s="198"/>
      <c r="BD436" s="196"/>
      <c r="BE436" s="196"/>
      <c r="BF436" s="196"/>
      <c r="BG436" s="196"/>
      <c r="BH436" s="196"/>
      <c r="BI436" s="196"/>
      <c r="BJ436" s="196"/>
      <c r="BK436" s="196"/>
      <c r="BL436" s="196"/>
      <c r="BM436" s="196"/>
      <c r="BN436" s="196"/>
      <c r="BO436" s="196"/>
      <c r="BP436" s="196"/>
      <c r="BQ436" s="196"/>
      <c r="BR436" s="196"/>
      <c r="BS436" s="196"/>
      <c r="BT436" s="196"/>
      <c r="BU436" s="196"/>
      <c r="BV436" s="196"/>
      <c r="BW436" s="196"/>
      <c r="BX436" s="196"/>
      <c r="BY436" s="196"/>
      <c r="BZ436" s="196"/>
      <c r="CA436" s="196"/>
      <c r="CB436" s="196"/>
      <c r="CC436" s="196"/>
      <c r="CD436" s="196"/>
      <c r="CE436" s="196"/>
      <c r="CF436" s="196"/>
      <c r="CG436" s="196"/>
      <c r="CH436" s="196"/>
      <c r="CI436" s="196"/>
      <c r="CJ436" s="196"/>
      <c r="CK436" s="196"/>
      <c r="CL436" s="196"/>
      <c r="FU436" s="27"/>
    </row>
    <row r="437" spans="1:189" s="92" customFormat="1" ht="14.25" customHeight="1" x14ac:dyDescent="0.3">
      <c r="A437" s="236"/>
      <c r="B437" s="236"/>
      <c r="C437" s="220"/>
      <c r="D437" s="220"/>
      <c r="E437" s="223"/>
      <c r="F437" s="220"/>
      <c r="G437" s="238"/>
      <c r="H437" s="236"/>
      <c r="I437" s="236"/>
      <c r="J437" s="236"/>
      <c r="K437" s="235"/>
      <c r="L437" s="235"/>
      <c r="M437" s="236"/>
      <c r="N437" s="237"/>
      <c r="O437" s="237"/>
      <c r="P437" s="236"/>
      <c r="Q437" s="236"/>
      <c r="R437" s="236"/>
      <c r="S437" s="236"/>
      <c r="T437" s="234"/>
      <c r="U437" s="236"/>
      <c r="V437" s="38"/>
      <c r="W437" s="47"/>
      <c r="X437" s="157"/>
      <c r="Y437" s="86"/>
      <c r="Z437" s="86"/>
      <c r="AA437" s="86" t="str">
        <f t="shared" si="12"/>
        <v/>
      </c>
      <c r="AB437" s="133"/>
      <c r="AC437" s="133"/>
      <c r="AD437" s="133"/>
      <c r="AE437" s="133"/>
      <c r="AF437" s="39" t="str">
        <f>IFERROR(IF(AND(X436="Probabilidad",X437="Probabilidad"),(AF436-(+AF436*AA437)),IF(X437="Probabilidad",(Q436-(+Q436*AA437)),IF(X437="Impacto",AF436,""))),"")</f>
        <v/>
      </c>
      <c r="AG437" s="242"/>
      <c r="AH437" s="85"/>
      <c r="AI437" s="236"/>
      <c r="AJ437" s="85" t="str">
        <f>IFERROR(IF(AND(X436="Impacto",AA437="Impacto"),(AJ436-(+AJ436*AA437)),IF(X437="Impacto",(T436-(+T436*AA437)),IF(X437="Probabilidad",AJ436,""))),"")</f>
        <v/>
      </c>
      <c r="AK437" s="242"/>
      <c r="AL437" s="85"/>
      <c r="AM437" s="236"/>
      <c r="AN437" s="236"/>
      <c r="AO437" s="236"/>
      <c r="AP437" s="87"/>
      <c r="AQ437" s="87"/>
      <c r="AR437" s="51"/>
      <c r="AS437" s="51"/>
      <c r="AT437" s="87"/>
      <c r="AU437" s="87"/>
      <c r="AV437" s="237"/>
      <c r="AW437" s="237"/>
      <c r="AX437" s="204"/>
      <c r="AY437" s="204"/>
      <c r="AZ437" s="77"/>
      <c r="BA437" s="198"/>
      <c r="BB437" s="198"/>
      <c r="BC437" s="198"/>
      <c r="BD437" s="196"/>
      <c r="BE437" s="196"/>
      <c r="BF437" s="196"/>
      <c r="BG437" s="196"/>
      <c r="BH437" s="196"/>
      <c r="BI437" s="196"/>
      <c r="BJ437" s="196"/>
      <c r="BK437" s="196"/>
      <c r="BL437" s="196"/>
      <c r="BM437" s="196"/>
      <c r="BN437" s="196"/>
      <c r="BO437" s="196"/>
      <c r="BP437" s="196"/>
      <c r="BQ437" s="196"/>
      <c r="BR437" s="196"/>
      <c r="BS437" s="196"/>
      <c r="BT437" s="196"/>
      <c r="BU437" s="196"/>
      <c r="BV437" s="196"/>
      <c r="BW437" s="196"/>
      <c r="BX437" s="196"/>
      <c r="BY437" s="196"/>
      <c r="BZ437" s="196"/>
      <c r="CA437" s="196"/>
      <c r="CB437" s="196"/>
      <c r="CC437" s="196"/>
      <c r="CD437" s="196"/>
      <c r="CE437" s="196"/>
      <c r="CF437" s="196"/>
      <c r="CG437" s="196"/>
      <c r="CH437" s="196"/>
      <c r="CI437" s="196"/>
      <c r="CJ437" s="196"/>
      <c r="CK437" s="196"/>
      <c r="CL437" s="196"/>
      <c r="FU437" s="27"/>
    </row>
    <row r="438" spans="1:189" s="92" customFormat="1" ht="14.25" customHeight="1" x14ac:dyDescent="0.25">
      <c r="A438" s="236"/>
      <c r="B438" s="236"/>
      <c r="C438" s="221"/>
      <c r="D438" s="221"/>
      <c r="E438" s="224"/>
      <c r="F438" s="221"/>
      <c r="G438" s="238"/>
      <c r="H438" s="236"/>
      <c r="I438" s="236"/>
      <c r="J438" s="236"/>
      <c r="K438" s="235"/>
      <c r="L438" s="235"/>
      <c r="M438" s="236"/>
      <c r="N438" s="237"/>
      <c r="O438" s="237"/>
      <c r="P438" s="236"/>
      <c r="Q438" s="236"/>
      <c r="R438" s="236"/>
      <c r="S438" s="236"/>
      <c r="T438" s="234"/>
      <c r="U438" s="236"/>
      <c r="V438" s="38"/>
      <c r="W438" s="47"/>
      <c r="X438" s="157"/>
      <c r="Y438" s="86"/>
      <c r="Z438" s="86"/>
      <c r="AA438" s="86" t="str">
        <f t="shared" si="12"/>
        <v/>
      </c>
      <c r="AB438" s="133"/>
      <c r="AC438" s="133"/>
      <c r="AD438" s="133"/>
      <c r="AE438" s="133"/>
      <c r="AF438" s="39" t="str">
        <f>IFERROR(IF(AND(X437="Probabilidad",X438="Probabilidad"),(AF437-(+AF437*AA438)),IF(X438="Probabilidad",(Q437-(+Q437*AA438)),IF(X438="Impacto",AF437,""))),"")</f>
        <v/>
      </c>
      <c r="AG438" s="242"/>
      <c r="AH438" s="85"/>
      <c r="AI438" s="236"/>
      <c r="AJ438" s="85" t="str">
        <f>IFERROR(IF(AND(X437="Impacto",AA438="Impacto"),(AJ437-(+AJ437*AA438)),IF(X438="Impacto",(T437-(+T437*AA438)),IF(X438="Probabilidad",AJ437,""))),"")</f>
        <v/>
      </c>
      <c r="AK438" s="242"/>
      <c r="AL438" s="85"/>
      <c r="AM438" s="236"/>
      <c r="AN438" s="236"/>
      <c r="AO438" s="236"/>
      <c r="AP438" s="87"/>
      <c r="AQ438" s="87"/>
      <c r="AR438" s="51"/>
      <c r="AS438" s="51"/>
      <c r="AT438" s="87"/>
      <c r="AU438" s="87"/>
      <c r="AV438" s="237"/>
      <c r="AW438" s="237"/>
      <c r="AX438" s="205"/>
      <c r="AY438" s="205"/>
      <c r="AZ438" s="79"/>
      <c r="BA438" s="198"/>
      <c r="BB438" s="198"/>
      <c r="BC438" s="198"/>
      <c r="BD438" s="196"/>
      <c r="BE438" s="196"/>
      <c r="BF438" s="196"/>
      <c r="BG438" s="196"/>
      <c r="BH438" s="196"/>
      <c r="BI438" s="196"/>
      <c r="BJ438" s="196"/>
      <c r="BK438" s="196"/>
      <c r="BL438" s="196"/>
      <c r="BM438" s="196"/>
      <c r="BN438" s="196"/>
      <c r="BO438" s="196"/>
      <c r="BP438" s="196"/>
      <c r="BQ438" s="196"/>
      <c r="BR438" s="196"/>
      <c r="BS438" s="196"/>
      <c r="BT438" s="196"/>
      <c r="BU438" s="196"/>
      <c r="BV438" s="196"/>
      <c r="BW438" s="196"/>
      <c r="BX438" s="196"/>
      <c r="BY438" s="196"/>
      <c r="BZ438" s="196"/>
      <c r="CA438" s="196"/>
      <c r="CB438" s="196"/>
      <c r="CC438" s="196"/>
      <c r="CD438" s="196"/>
      <c r="CE438" s="196"/>
      <c r="CF438" s="196"/>
      <c r="CG438" s="196"/>
      <c r="CH438" s="196"/>
      <c r="CI438" s="196"/>
      <c r="CJ438" s="196"/>
      <c r="CK438" s="196"/>
      <c r="CL438" s="196"/>
      <c r="FU438" s="28"/>
      <c r="FV438" s="26"/>
      <c r="FW438" s="26"/>
      <c r="FY438" s="26"/>
      <c r="FZ438" s="26"/>
      <c r="GA438" s="26"/>
      <c r="GB438" s="26"/>
      <c r="GC438" s="26"/>
      <c r="GD438" s="26"/>
      <c r="GE438" s="26"/>
      <c r="GF438" s="26"/>
      <c r="GG438" s="26"/>
    </row>
    <row r="439" spans="1:189" s="92" customFormat="1" ht="13.5" customHeight="1" x14ac:dyDescent="0.25">
      <c r="A439" s="236">
        <v>71</v>
      </c>
      <c r="B439" s="236" t="s">
        <v>429</v>
      </c>
      <c r="C439" s="219" t="s">
        <v>841</v>
      </c>
      <c r="D439" s="219" t="s">
        <v>814</v>
      </c>
      <c r="E439" s="222" t="str">
        <f>IFERROR(VLOOKUP(C439,Tabla4[#All],2,0),"")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439" s="219" t="s">
        <v>805</v>
      </c>
      <c r="G439" s="238" t="s">
        <v>162</v>
      </c>
      <c r="H439" s="236" t="s">
        <v>70</v>
      </c>
      <c r="I439" s="236" t="s">
        <v>450</v>
      </c>
      <c r="J439" s="236" t="s">
        <v>451</v>
      </c>
      <c r="K439" s="235" t="s">
        <v>452</v>
      </c>
      <c r="L439" s="235" t="s">
        <v>590</v>
      </c>
      <c r="M439" s="236" t="s">
        <v>162</v>
      </c>
      <c r="N439" s="237" t="s">
        <v>453</v>
      </c>
      <c r="O439" s="237">
        <v>365</v>
      </c>
      <c r="P439" s="236" t="str">
        <f>IF(AND(O439&lt;=2),"Muy Baja",IF(AND(O439&gt;=3,O439&lt;=23),"Baja",IF(AND(O439&gt;=24,O439&lt;=499),"Media",IF(AND(O439&gt;=500,O439&lt;=4999),"Alta",IF(AND(O439&gt;=5000),"Muy Alta",FALSE)))))</f>
        <v>Media</v>
      </c>
      <c r="Q439" s="236" t="str">
        <f>IF(AND(O439&lt;=2),"20%",IF(AND(O439&gt;=3,O439&lt;=23),"40%",IF(AND(O439&gt;=24,O439&lt;=499),"60%",IF(AND(O439&gt;=500,O439&lt;=4999),"80%",IF(AND(O439&gt;=5000),"100%",FALSE)))))</f>
        <v>60%</v>
      </c>
      <c r="R439" s="236" t="s">
        <v>47</v>
      </c>
      <c r="S439" s="236" t="str">
        <f>IF(AND(R439=$GB$4),"Leve",IF(AND(R439=$GB$5),"Menor",IF(AND(R439=$GB$6),"Moderado",IF(AND(R439=$GB$7),"mayor",IF(AND(R439=$GB$8),"Catastrófico",IF(AND(R439=$GB$10),"Leve",IF(AND(R439=$GB$11),"Menor",IF(AND(R439=$GB$12),"Moderado",IF(AND(R439=$GB$13),"Mayor",IF(AND(R439=$GB$14),"Catastrófico",FALSE))))))))))</f>
        <v>Menor</v>
      </c>
      <c r="T439" s="234" t="str">
        <f>IF(AND(S439="Leve"),"20%",IF(AND(S439="Menor"),"40%",IF(AND(S439="Moderado"),"60%",IF(AND(S439="Mayor"),"80%",IF(AND(S439="Catastrófico"),"100%","")))))</f>
        <v>40%</v>
      </c>
      <c r="U439" s="236" t="str">
        <f>IF(AND(Q439&lt;="40%",T439="20%"),"Bajo",IF(AND(Q439="60%",T439="20%"),"Moderado",IF(AND(Q439="80%",T439="20%"),"Moderado",IF(AND(Q439="100%",T439="20%"),"Alto",IF(AND(Q439="20%",T439="40%"),"Bajo",IF(AND(Q439="40%",T439="40%"),"Moderado",IF(AND(Q439="60%",T439="40%"),"Moderado",IF(AND(Q439="80%",T439="40%"),"Moderado",IF(AND(Q439="100%",T439="40%"),"Alto",IF(AND(Q439="20%",T439="60%"),"Moderado",IF(AND(Q439="40%",T439="60%"),"Moderado",IF(AND(Q439="60%",T439="60%"),"Moderado",IF(AND(Q439="80%",T439="60%"),"Alto",IF(AND(Q439="100%",T439="60%"),"Alto",IF(AND(Q439="20%",T439="80%"),"Alto",IF(AND(Q439="40%",T439="80%"),"Alto",IF(AND(Q439="60%",T439="80%"),"Alto",IF(AND(Q439="80%",T439="80%"),"Alto",IF(AND(Q439="100%",T439="80%"),"Alto",IF(AND(Q439="20%",T439="100%"),"Extremo",IF(AND(Q439="40%",T439="100%"),"Extremo",IF(AND(Q439="60%",T439="100%"),"Extremo",IF(AND(Q439="80%",T439="100%"),"Moderado",IF(AND(Q439="100%",T439="100%"),"Extremo",""""))))))))))))))))))))))))</f>
        <v>Moderado</v>
      </c>
      <c r="V439" s="38">
        <v>1</v>
      </c>
      <c r="W439" s="47" t="s">
        <v>454</v>
      </c>
      <c r="X439" s="157" t="s">
        <v>54</v>
      </c>
      <c r="Y439" s="86" t="s">
        <v>51</v>
      </c>
      <c r="Z439" s="86" t="s">
        <v>57</v>
      </c>
      <c r="AA439" s="86" t="str">
        <f>IF(AND(Y439=$GD$2,Z439=$GE$2),"50%",IF(AND(Y439=$GD$2,Z439=$GE$3),"40%",IF(AND(Y439=$GD$3,Z439=$GE$2),"40%",IF(AND(Y439=$GD$3,Z439=$GE$3),"30%",IF(AND(Y439=$GD$4,Z439=$GE$2),"35%",IF(AND(Y439=$GD$4,Z439=$GE$3),"25%",""))))))</f>
        <v>40%</v>
      </c>
      <c r="AB439" s="133" t="s">
        <v>786</v>
      </c>
      <c r="AC439" s="133" t="s">
        <v>791</v>
      </c>
      <c r="AD439" s="133" t="s">
        <v>787</v>
      </c>
      <c r="AE439" s="133" t="s">
        <v>785</v>
      </c>
      <c r="AF439" s="39">
        <f>IFERROR(IF(X439="Probabilidad",(Q439-(+Q439*AA439)),IF(X439="Impacto",Q439,"")),"")</f>
        <v>0.36</v>
      </c>
      <c r="AG439" s="242">
        <f>LOOKUP(2,1/(AF439:AF444&lt;&gt;""),AF439:AF444)</f>
        <v>0.216</v>
      </c>
      <c r="AH439" s="85"/>
      <c r="AI439" s="236" t="str">
        <f>IF(AND(AG439&lt;=20%),"Muy Baja",IF(AND(AG439&gt;=21%,AG439&lt;=40%),"Baja",IF(AND(AG439&gt;=41%,AG439&lt;=60%),"Media",IF(AND(AG439&gt;=61%,AG439&lt;=80%),"Alta",IF(AND(AG439&gt;=81%,AG439&gt;=100%),"Muy Alta",FALSE)))))</f>
        <v>Baja</v>
      </c>
      <c r="AJ439" s="85" t="str">
        <f>IFERROR(IF(X439="Impacto",(T439-(+T439*AA439)),IF(X439="Probabilidad",T439,"")),"")</f>
        <v>40%</v>
      </c>
      <c r="AK439" s="242" t="str">
        <f>LOOKUP(2,1/(AJ439:AJ444&lt;&gt;""),AJ439:AJ444)</f>
        <v>40%</v>
      </c>
      <c r="AL439" s="85"/>
      <c r="AM439" s="236" t="str">
        <f>IF(AND(AK439&lt;=20%),"Leve",IF(AND(AK439&gt;=21%,AK439&lt;="40%"),"Menor",IF(AND(AK439&gt;=41%,AK439&lt;=60%),"Moderado",IF(AND(AK439&gt;=61%,AK439&lt;=80%),"Mayor",IF(AND(AK439&gt;=81%,AK439&gt;=100%),"Catastrófico",FALSE)))))</f>
        <v>Menor</v>
      </c>
      <c r="AN439" s="236" t="str">
        <f>IF(OR(AND(AI439="Media",AM439="Leve"),AND(AI439="Alta",AM439="Leve"),AND(AI439="Alta",AM439="Menor"),AND(AI439="Media",AM439="Menor"),AND(AI439="Baja",AM439="Menor"),AND(AI439="Media",AM439="Moderado"),AND(AI439="Baja",AM439="Moderado"),AND(AI439="Muy Baja",AM439="Moderado")),"Moderado",IF(OR(AND(AI439="Baja",AM439="Leve"),AND(AI439="Muy Baja",AM439="Leve"),AND(AI439="Muy Baja",AM439="Menor")),"Bajo",IF(OR(AND(AI439="Muy Alta",AM439="Leve"),AND(AI439="Muy Alta",AM439="Menor"),AND(AI439="Muy Alta",AM439="Moderado"),AND(AI439="Alta",AM439="Moderado"),AND(AI439="Muy Alta",AM439="Mayor"),AND(AI439="Alta",AM439="Mayor"),AND(AI439="Media",AM439="Mayor"),AND(AI439="Baja",AM439="Mayor"),AND(AI439="Muy Baja",AM439="Mayor")),"Alto",IF(OR(AND(AI439="Alta",AM439="Catastrófico"),AND(AI439="Muy Alta",AM439="Catastrófico"),AND(AI439="Media",AM439="Catastrófico"),AND(AI439="Baja",AM439="Catastrófico"),AND(AI439="Muy Baja",AM439="Catastrófico")),"Extremo",IF(AM439="Catastrófico","Extremo")))))</f>
        <v>Moderado</v>
      </c>
      <c r="AO439" s="236" t="s">
        <v>64</v>
      </c>
      <c r="AP439" s="87"/>
      <c r="AQ439" s="87"/>
      <c r="AR439" s="51"/>
      <c r="AS439" s="51"/>
      <c r="AT439" s="49"/>
      <c r="AU439" s="87"/>
      <c r="AV439" s="237" t="s">
        <v>455</v>
      </c>
      <c r="AW439" s="237" t="s">
        <v>159</v>
      </c>
      <c r="AX439" s="203" t="s">
        <v>465</v>
      </c>
      <c r="AY439" s="203"/>
      <c r="AZ439" s="405" t="s">
        <v>723</v>
      </c>
      <c r="BA439" s="198"/>
      <c r="BB439" s="198"/>
      <c r="BC439" s="198"/>
      <c r="BD439" s="196"/>
      <c r="BE439" s="196"/>
      <c r="BF439" s="196"/>
      <c r="BG439" s="196"/>
      <c r="BH439" s="196"/>
      <c r="BI439" s="196"/>
      <c r="BJ439" s="196"/>
      <c r="BK439" s="196"/>
      <c r="BL439" s="196"/>
      <c r="BM439" s="196"/>
      <c r="BN439" s="196"/>
      <c r="BO439" s="196"/>
      <c r="BP439" s="196"/>
      <c r="BQ439" s="196"/>
      <c r="BR439" s="196"/>
      <c r="BS439" s="196"/>
      <c r="BT439" s="196"/>
      <c r="BU439" s="196"/>
      <c r="BV439" s="196"/>
      <c r="BW439" s="196"/>
      <c r="BX439" s="196"/>
      <c r="BY439" s="196"/>
      <c r="BZ439" s="196"/>
      <c r="CA439" s="196"/>
      <c r="CB439" s="196"/>
      <c r="CC439" s="196"/>
      <c r="CD439" s="196"/>
      <c r="CE439" s="196"/>
      <c r="CF439" s="196"/>
      <c r="CG439" s="196"/>
      <c r="CH439" s="196"/>
      <c r="CI439" s="196"/>
      <c r="CJ439" s="196"/>
      <c r="CK439" s="196"/>
      <c r="CL439" s="196"/>
      <c r="FX439" s="27"/>
      <c r="GA439" s="92" t="s">
        <v>162</v>
      </c>
      <c r="GB439" s="36" t="s">
        <v>45</v>
      </c>
    </row>
    <row r="440" spans="1:189" s="92" customFormat="1" ht="13.5" customHeight="1" x14ac:dyDescent="0.25">
      <c r="A440" s="236"/>
      <c r="B440" s="236"/>
      <c r="C440" s="220"/>
      <c r="D440" s="220"/>
      <c r="E440" s="223"/>
      <c r="F440" s="220"/>
      <c r="G440" s="238"/>
      <c r="H440" s="236"/>
      <c r="I440" s="236"/>
      <c r="J440" s="236"/>
      <c r="K440" s="235"/>
      <c r="L440" s="235"/>
      <c r="M440" s="236"/>
      <c r="N440" s="237"/>
      <c r="O440" s="237"/>
      <c r="P440" s="236"/>
      <c r="Q440" s="236"/>
      <c r="R440" s="236"/>
      <c r="S440" s="236"/>
      <c r="T440" s="234"/>
      <c r="U440" s="236"/>
      <c r="V440" s="38">
        <v>2</v>
      </c>
      <c r="W440" s="47" t="s">
        <v>456</v>
      </c>
      <c r="X440" s="157" t="s">
        <v>54</v>
      </c>
      <c r="Y440" s="86" t="s">
        <v>51</v>
      </c>
      <c r="Z440" s="86" t="s">
        <v>57</v>
      </c>
      <c r="AA440" s="86" t="str">
        <f t="shared" si="12"/>
        <v>40%</v>
      </c>
      <c r="AB440" s="133" t="s">
        <v>786</v>
      </c>
      <c r="AC440" s="133" t="s">
        <v>791</v>
      </c>
      <c r="AD440" s="133" t="s">
        <v>787</v>
      </c>
      <c r="AE440" s="133" t="s">
        <v>785</v>
      </c>
      <c r="AF440" s="39">
        <f>IFERROR(IF(AND(X439="Probabilidad",X440="Probabilidad"),(AF439-(+AF439*AA440)),IF(X440="Probabilidad",(Q439-(+Q439*AA440)),IF(X440="Impacto",AF439,""))),"")</f>
        <v>0.216</v>
      </c>
      <c r="AG440" s="242"/>
      <c r="AH440" s="85"/>
      <c r="AI440" s="236"/>
      <c r="AJ440" s="85" t="str">
        <f>IFERROR(IF(AND(X439="Impacto",AA440="Impacto"),(AJ439-(+AJ439*AA440)),IF(X440="Impacto",(T439-(+T439*AA440)),IF(X440="Probabilidad",AJ439,""))),"")</f>
        <v>40%</v>
      </c>
      <c r="AK440" s="242"/>
      <c r="AL440" s="85"/>
      <c r="AM440" s="236"/>
      <c r="AN440" s="236"/>
      <c r="AO440" s="236"/>
      <c r="AP440" s="87"/>
      <c r="AQ440" s="87"/>
      <c r="AR440" s="51"/>
      <c r="AS440" s="51"/>
      <c r="AT440" s="87"/>
      <c r="AU440" s="87"/>
      <c r="AV440" s="237"/>
      <c r="AW440" s="237"/>
      <c r="AX440" s="204"/>
      <c r="AY440" s="204"/>
      <c r="AZ440" s="403"/>
      <c r="BA440" s="198"/>
      <c r="BB440" s="198"/>
      <c r="BC440" s="198"/>
      <c r="BD440" s="196"/>
      <c r="BE440" s="196"/>
      <c r="BF440" s="196"/>
      <c r="BG440" s="196"/>
      <c r="BH440" s="196"/>
      <c r="BI440" s="196"/>
      <c r="BJ440" s="196"/>
      <c r="BK440" s="196"/>
      <c r="BL440" s="196"/>
      <c r="BM440" s="196"/>
      <c r="BN440" s="196"/>
      <c r="BO440" s="196"/>
      <c r="BP440" s="196"/>
      <c r="BQ440" s="196"/>
      <c r="BR440" s="196"/>
      <c r="BS440" s="196"/>
      <c r="BT440" s="196"/>
      <c r="BU440" s="196"/>
      <c r="BV440" s="196"/>
      <c r="BW440" s="196"/>
      <c r="BX440" s="196"/>
      <c r="BY440" s="196"/>
      <c r="BZ440" s="196"/>
      <c r="CA440" s="196"/>
      <c r="CB440" s="196"/>
      <c r="CC440" s="196"/>
      <c r="CD440" s="196"/>
      <c r="CE440" s="196"/>
      <c r="CF440" s="196"/>
      <c r="CG440" s="196"/>
      <c r="CH440" s="196"/>
      <c r="CI440" s="196"/>
      <c r="CJ440" s="196"/>
      <c r="CK440" s="196"/>
      <c r="CL440" s="196"/>
      <c r="FX440" s="27"/>
      <c r="GA440" s="92" t="s">
        <v>37</v>
      </c>
      <c r="GB440" s="26" t="s">
        <v>46</v>
      </c>
    </row>
    <row r="441" spans="1:189" s="92" customFormat="1" ht="13.5" customHeight="1" x14ac:dyDescent="0.25">
      <c r="A441" s="236"/>
      <c r="B441" s="236"/>
      <c r="C441" s="220"/>
      <c r="D441" s="220"/>
      <c r="E441" s="223"/>
      <c r="F441" s="220"/>
      <c r="G441" s="238"/>
      <c r="H441" s="236"/>
      <c r="I441" s="236"/>
      <c r="J441" s="236"/>
      <c r="K441" s="235"/>
      <c r="L441" s="235"/>
      <c r="M441" s="236"/>
      <c r="N441" s="237"/>
      <c r="O441" s="237"/>
      <c r="P441" s="236"/>
      <c r="Q441" s="236"/>
      <c r="R441" s="236"/>
      <c r="S441" s="236"/>
      <c r="T441" s="234"/>
      <c r="U441" s="236"/>
      <c r="V441" s="38"/>
      <c r="W441" s="47"/>
      <c r="X441" s="157"/>
      <c r="Y441" s="86"/>
      <c r="Z441" s="86"/>
      <c r="AA441" s="86" t="str">
        <f t="shared" si="12"/>
        <v/>
      </c>
      <c r="AB441" s="133"/>
      <c r="AC441" s="133"/>
      <c r="AD441" s="133"/>
      <c r="AE441" s="133"/>
      <c r="AF441" s="39" t="str">
        <f>IFERROR(IF(AND(X440="Probabilidad",X441="Probabilidad"),(AF440-(+AF440*AA441)),IF(X441="Probabilidad",(Q440-(+Q440*AA441)),IF(X441="Impacto",AF440,""))),"")</f>
        <v/>
      </c>
      <c r="AG441" s="242"/>
      <c r="AH441" s="85"/>
      <c r="AI441" s="236"/>
      <c r="AJ441" s="85" t="str">
        <f>IFERROR(IF(AND(X440="Impacto",AA441="Impacto"),(AJ440-(+AJ440*AA441)),IF(X441="Impacto",(T440-(+T440*AA441)),IF(X441="Probabilidad",AJ440,""))),"")</f>
        <v/>
      </c>
      <c r="AK441" s="242"/>
      <c r="AL441" s="85"/>
      <c r="AM441" s="236"/>
      <c r="AN441" s="236"/>
      <c r="AO441" s="236"/>
      <c r="AP441" s="87"/>
      <c r="AQ441" s="87"/>
      <c r="AR441" s="51"/>
      <c r="AS441" s="51"/>
      <c r="AT441" s="87"/>
      <c r="AU441" s="87"/>
      <c r="AV441" s="237"/>
      <c r="AW441" s="237"/>
      <c r="AX441" s="204"/>
      <c r="AY441" s="204"/>
      <c r="AZ441" s="403"/>
      <c r="BA441" s="198"/>
      <c r="BB441" s="198"/>
      <c r="BC441" s="198"/>
      <c r="BD441" s="196"/>
      <c r="BE441" s="196"/>
      <c r="BF441" s="196"/>
      <c r="BG441" s="196"/>
      <c r="BH441" s="196"/>
      <c r="BI441" s="196"/>
      <c r="BJ441" s="196"/>
      <c r="BK441" s="196"/>
      <c r="BL441" s="196"/>
      <c r="BM441" s="196"/>
      <c r="BN441" s="196"/>
      <c r="BO441" s="196"/>
      <c r="BP441" s="196"/>
      <c r="BQ441" s="196"/>
      <c r="BR441" s="196"/>
      <c r="BS441" s="196"/>
      <c r="BT441" s="196"/>
      <c r="BU441" s="196"/>
      <c r="BV441" s="196"/>
      <c r="BW441" s="196"/>
      <c r="BX441" s="196"/>
      <c r="BY441" s="196"/>
      <c r="BZ441" s="196"/>
      <c r="CA441" s="196"/>
      <c r="CB441" s="196"/>
      <c r="CC441" s="196"/>
      <c r="CD441" s="196"/>
      <c r="CE441" s="196"/>
      <c r="CF441" s="196"/>
      <c r="CG441" s="196"/>
      <c r="CH441" s="196"/>
      <c r="CI441" s="196"/>
      <c r="CJ441" s="196"/>
      <c r="CK441" s="196"/>
      <c r="CL441" s="196"/>
      <c r="FX441" s="27"/>
      <c r="GB441" s="26" t="s">
        <v>47</v>
      </c>
    </row>
    <row r="442" spans="1:189" s="92" customFormat="1" ht="13.5" customHeight="1" x14ac:dyDescent="0.25">
      <c r="A442" s="236"/>
      <c r="B442" s="236"/>
      <c r="C442" s="220"/>
      <c r="D442" s="220"/>
      <c r="E442" s="223"/>
      <c r="F442" s="220"/>
      <c r="G442" s="238"/>
      <c r="H442" s="236"/>
      <c r="I442" s="236"/>
      <c r="J442" s="236"/>
      <c r="K442" s="235"/>
      <c r="L442" s="235"/>
      <c r="M442" s="236"/>
      <c r="N442" s="237"/>
      <c r="O442" s="237"/>
      <c r="P442" s="236"/>
      <c r="Q442" s="236"/>
      <c r="R442" s="236"/>
      <c r="S442" s="236"/>
      <c r="T442" s="234"/>
      <c r="U442" s="236"/>
      <c r="V442" s="38"/>
      <c r="W442" s="47"/>
      <c r="X442" s="157"/>
      <c r="Y442" s="86"/>
      <c r="Z442" s="86"/>
      <c r="AA442" s="86" t="str">
        <f t="shared" si="12"/>
        <v/>
      </c>
      <c r="AB442" s="133"/>
      <c r="AC442" s="133"/>
      <c r="AD442" s="133"/>
      <c r="AE442" s="133"/>
      <c r="AF442" s="39" t="str">
        <f>IFERROR(IF(AND(X441="Probabilidad",X442="Probabilidad"),(AF441-(+AF441*AA442)),IF(X442="Probabilidad",(Q441-(+Q441*AA442)),IF(X442="Impacto",AF441,""))),"")</f>
        <v/>
      </c>
      <c r="AG442" s="242"/>
      <c r="AH442" s="85"/>
      <c r="AI442" s="236"/>
      <c r="AJ442" s="85" t="str">
        <f>IFERROR(IF(AND(X441="Impacto",AA442="Impacto"),(AJ441-(+AJ441*AA442)),IF(X442="Impacto",(T441-(+T441*AA442)),IF(X442="Probabilidad",AJ441,""))),"")</f>
        <v/>
      </c>
      <c r="AK442" s="242"/>
      <c r="AL442" s="85"/>
      <c r="AM442" s="236"/>
      <c r="AN442" s="236"/>
      <c r="AO442" s="236"/>
      <c r="AP442" s="87"/>
      <c r="AQ442" s="87"/>
      <c r="AR442" s="51"/>
      <c r="AS442" s="51"/>
      <c r="AT442" s="87"/>
      <c r="AU442" s="87"/>
      <c r="AV442" s="237"/>
      <c r="AW442" s="237"/>
      <c r="AX442" s="204"/>
      <c r="AY442" s="204"/>
      <c r="AZ442" s="403"/>
      <c r="BA442" s="198"/>
      <c r="BB442" s="198"/>
      <c r="BC442" s="198"/>
      <c r="BD442" s="196"/>
      <c r="BE442" s="196"/>
      <c r="BF442" s="196"/>
      <c r="BG442" s="196"/>
      <c r="BH442" s="196"/>
      <c r="BI442" s="196"/>
      <c r="BJ442" s="196"/>
      <c r="BK442" s="196"/>
      <c r="BL442" s="196"/>
      <c r="BM442" s="196"/>
      <c r="BN442" s="196"/>
      <c r="BO442" s="196"/>
      <c r="BP442" s="196"/>
      <c r="BQ442" s="196"/>
      <c r="BR442" s="196"/>
      <c r="BS442" s="196"/>
      <c r="BT442" s="196"/>
      <c r="BU442" s="196"/>
      <c r="BV442" s="196"/>
      <c r="BW442" s="196"/>
      <c r="BX442" s="196"/>
      <c r="BY442" s="196"/>
      <c r="BZ442" s="196"/>
      <c r="CA442" s="196"/>
      <c r="CB442" s="196"/>
      <c r="CC442" s="196"/>
      <c r="CD442" s="196"/>
      <c r="CE442" s="196"/>
      <c r="CF442" s="196"/>
      <c r="CG442" s="196"/>
      <c r="CH442" s="196"/>
      <c r="CI442" s="196"/>
      <c r="CJ442" s="196"/>
      <c r="CK442" s="196"/>
      <c r="CL442" s="196"/>
      <c r="FX442" s="27"/>
      <c r="GB442" s="26" t="s">
        <v>48</v>
      </c>
    </row>
    <row r="443" spans="1:189" s="92" customFormat="1" ht="13.5" customHeight="1" x14ac:dyDescent="0.25">
      <c r="A443" s="236"/>
      <c r="B443" s="236"/>
      <c r="C443" s="220"/>
      <c r="D443" s="220"/>
      <c r="E443" s="223"/>
      <c r="F443" s="220"/>
      <c r="G443" s="238"/>
      <c r="H443" s="236"/>
      <c r="I443" s="236"/>
      <c r="J443" s="236"/>
      <c r="K443" s="235"/>
      <c r="L443" s="235"/>
      <c r="M443" s="236"/>
      <c r="N443" s="237"/>
      <c r="O443" s="237"/>
      <c r="P443" s="236"/>
      <c r="Q443" s="236"/>
      <c r="R443" s="236"/>
      <c r="S443" s="236"/>
      <c r="T443" s="234"/>
      <c r="U443" s="236"/>
      <c r="V443" s="38"/>
      <c r="W443" s="47"/>
      <c r="X443" s="157"/>
      <c r="Y443" s="86"/>
      <c r="Z443" s="86"/>
      <c r="AA443" s="86" t="str">
        <f t="shared" si="12"/>
        <v/>
      </c>
      <c r="AB443" s="133"/>
      <c r="AC443" s="133"/>
      <c r="AD443" s="133"/>
      <c r="AE443" s="133"/>
      <c r="AF443" s="39" t="str">
        <f>IFERROR(IF(AND(X442="Probabilidad",X443="Probabilidad"),(AF442-(+AF442*AA443)),IF(X443="Probabilidad",(Q442-(+Q442*AA443)),IF(X443="Impacto",AF442,""))),"")</f>
        <v/>
      </c>
      <c r="AG443" s="242"/>
      <c r="AH443" s="85"/>
      <c r="AI443" s="236"/>
      <c r="AJ443" s="85" t="str">
        <f>IFERROR(IF(AND(X442="Impacto",AA443="Impacto"),(AJ442-(+AJ442*AA443)),IF(X443="Impacto",(T442-(+T442*AA443)),IF(X443="Probabilidad",AJ442,""))),"")</f>
        <v/>
      </c>
      <c r="AK443" s="242"/>
      <c r="AL443" s="85"/>
      <c r="AM443" s="236"/>
      <c r="AN443" s="236"/>
      <c r="AO443" s="236"/>
      <c r="AP443" s="87"/>
      <c r="AQ443" s="87"/>
      <c r="AR443" s="51"/>
      <c r="AS443" s="51"/>
      <c r="AT443" s="87"/>
      <c r="AU443" s="87"/>
      <c r="AV443" s="237"/>
      <c r="AW443" s="237"/>
      <c r="AX443" s="204"/>
      <c r="AY443" s="204"/>
      <c r="AZ443" s="403"/>
      <c r="BA443" s="198"/>
      <c r="BB443" s="198"/>
      <c r="BC443" s="198"/>
      <c r="BD443" s="196"/>
      <c r="BE443" s="196"/>
      <c r="BF443" s="196"/>
      <c r="BG443" s="196"/>
      <c r="BH443" s="196"/>
      <c r="BI443" s="196"/>
      <c r="BJ443" s="196"/>
      <c r="BK443" s="196"/>
      <c r="BL443" s="196"/>
      <c r="BM443" s="196"/>
      <c r="BN443" s="196"/>
      <c r="BO443" s="196"/>
      <c r="BP443" s="196"/>
      <c r="BQ443" s="196"/>
      <c r="BR443" s="196"/>
      <c r="BS443" s="196"/>
      <c r="BT443" s="196"/>
      <c r="BU443" s="196"/>
      <c r="BV443" s="196"/>
      <c r="BW443" s="196"/>
      <c r="BX443" s="196"/>
      <c r="BY443" s="196"/>
      <c r="BZ443" s="196"/>
      <c r="CA443" s="196"/>
      <c r="CB443" s="196"/>
      <c r="CC443" s="196"/>
      <c r="CD443" s="196"/>
      <c r="CE443" s="196"/>
      <c r="CF443" s="196"/>
      <c r="CG443" s="196"/>
      <c r="CH443" s="196"/>
      <c r="CI443" s="196"/>
      <c r="CJ443" s="196"/>
      <c r="CK443" s="196"/>
      <c r="CL443" s="196"/>
      <c r="FX443" s="27"/>
      <c r="GB443" s="26" t="s">
        <v>49</v>
      </c>
    </row>
    <row r="444" spans="1:189" s="92" customFormat="1" ht="13.5" customHeight="1" x14ac:dyDescent="0.25">
      <c r="A444" s="236"/>
      <c r="B444" s="236"/>
      <c r="C444" s="221"/>
      <c r="D444" s="221"/>
      <c r="E444" s="224"/>
      <c r="F444" s="221"/>
      <c r="G444" s="238"/>
      <c r="H444" s="236"/>
      <c r="I444" s="236"/>
      <c r="J444" s="236"/>
      <c r="K444" s="235"/>
      <c r="L444" s="235"/>
      <c r="M444" s="236"/>
      <c r="N444" s="237"/>
      <c r="O444" s="237"/>
      <c r="P444" s="236"/>
      <c r="Q444" s="236"/>
      <c r="R444" s="236"/>
      <c r="S444" s="236"/>
      <c r="T444" s="234"/>
      <c r="U444" s="236"/>
      <c r="V444" s="38"/>
      <c r="W444" s="47"/>
      <c r="X444" s="157"/>
      <c r="Y444" s="86"/>
      <c r="Z444" s="86"/>
      <c r="AA444" s="86" t="str">
        <f t="shared" si="12"/>
        <v/>
      </c>
      <c r="AB444" s="133"/>
      <c r="AC444" s="133"/>
      <c r="AD444" s="133"/>
      <c r="AE444" s="133"/>
      <c r="AF444" s="39" t="str">
        <f>IFERROR(IF(AND(X443="Probabilidad",X444="Probabilidad"),(AF443-(+AF443*AA444)),IF(X444="Probabilidad",(Q443-(+Q443*AA444)),IF(X444="Impacto",AF443,""))),"")</f>
        <v/>
      </c>
      <c r="AG444" s="242"/>
      <c r="AH444" s="85"/>
      <c r="AI444" s="236"/>
      <c r="AJ444" s="85" t="str">
        <f>IFERROR(IF(AND(X443="Impacto",AA444="Impacto"),(AJ443-(+AJ443*AA444)),IF(X444="Impacto",(T443-(+T443*AA444)),IF(X444="Probabilidad",AJ443,""))),"")</f>
        <v/>
      </c>
      <c r="AK444" s="242"/>
      <c r="AL444" s="85"/>
      <c r="AM444" s="236"/>
      <c r="AN444" s="236"/>
      <c r="AO444" s="236"/>
      <c r="AP444" s="87"/>
      <c r="AQ444" s="87"/>
      <c r="AR444" s="51"/>
      <c r="AS444" s="51"/>
      <c r="AT444" s="87"/>
      <c r="AU444" s="87"/>
      <c r="AV444" s="237"/>
      <c r="AW444" s="237"/>
      <c r="AX444" s="205"/>
      <c r="AY444" s="205"/>
      <c r="AZ444" s="404"/>
      <c r="BA444" s="198"/>
      <c r="BB444" s="198"/>
      <c r="BC444" s="198"/>
      <c r="BD444" s="196"/>
      <c r="BE444" s="196"/>
      <c r="BF444" s="196"/>
      <c r="BG444" s="196"/>
      <c r="BH444" s="196"/>
      <c r="BI444" s="196"/>
      <c r="BJ444" s="196"/>
      <c r="BK444" s="196"/>
      <c r="BL444" s="196"/>
      <c r="BM444" s="196"/>
      <c r="BN444" s="196"/>
      <c r="BO444" s="196"/>
      <c r="BP444" s="196"/>
      <c r="BQ444" s="196"/>
      <c r="BR444" s="196"/>
      <c r="BS444" s="196"/>
      <c r="BT444" s="196"/>
      <c r="BU444" s="196"/>
      <c r="BV444" s="196"/>
      <c r="BW444" s="196"/>
      <c r="BX444" s="196"/>
      <c r="BY444" s="196"/>
      <c r="BZ444" s="196"/>
      <c r="CA444" s="196"/>
      <c r="CB444" s="196"/>
      <c r="CC444" s="196"/>
      <c r="CD444" s="196"/>
      <c r="CE444" s="196"/>
      <c r="CF444" s="196"/>
      <c r="CG444" s="196"/>
      <c r="CH444" s="196"/>
      <c r="CI444" s="196"/>
      <c r="CJ444" s="196"/>
      <c r="CK444" s="196"/>
      <c r="CL444" s="196"/>
      <c r="FX444" s="27"/>
      <c r="GB444" s="26" t="s">
        <v>50</v>
      </c>
    </row>
    <row r="445" spans="1:189" s="92" customFormat="1" ht="13.5" customHeight="1" x14ac:dyDescent="0.3">
      <c r="A445" s="270">
        <v>72</v>
      </c>
      <c r="B445" s="270" t="s">
        <v>746</v>
      </c>
      <c r="C445" s="219" t="s">
        <v>804</v>
      </c>
      <c r="D445" s="219" t="s">
        <v>34</v>
      </c>
      <c r="E445" s="222" t="str">
        <f>IFERROR(VLOOKUP(C445,Tabla4[#All],2,0),"")</f>
        <v>Eventos relacionados con las conductas o comportamientos de los empleados que afectan la Integridad Pública</v>
      </c>
      <c r="F445" s="219" t="s">
        <v>806</v>
      </c>
      <c r="G445" s="238" t="s">
        <v>891</v>
      </c>
      <c r="H445" s="236" t="s">
        <v>72</v>
      </c>
      <c r="I445" s="237" t="s">
        <v>200</v>
      </c>
      <c r="J445" s="274" t="s">
        <v>573</v>
      </c>
      <c r="K445" s="274" t="s">
        <v>574</v>
      </c>
      <c r="L445" s="274" t="s">
        <v>615</v>
      </c>
      <c r="M445" s="270" t="s">
        <v>891</v>
      </c>
      <c r="N445" s="270" t="s">
        <v>447</v>
      </c>
      <c r="O445" s="270">
        <v>365</v>
      </c>
      <c r="P445" s="270" t="str">
        <f>IF(O445="","",IF(O445&lt;=2,"Muy Baja",IF(O445&lt;=24,"Baja",IF(O445&lt;=500,"Media",IF(O445&lt;=5000,"Alta","Muy Alta")))))</f>
        <v>Media</v>
      </c>
      <c r="Q445" s="269">
        <f>IF(O445="","",IF(O445&lt;=2,20%,IF(O445&lt;=24,40%,IF(O445&lt;=500,60%,IF(O445&lt;=5000,80%,100%)))))</f>
        <v>0.6</v>
      </c>
      <c r="R445" s="270" t="s">
        <v>105</v>
      </c>
      <c r="S445" s="270" t="s">
        <v>167</v>
      </c>
      <c r="T445" s="273">
        <v>1</v>
      </c>
      <c r="U445" s="270" t="str">
        <f>IF(OR(Q445="",T445=""),"",IF(Q445=100%,IF(T445=100%,"Extremo","Alto"),IF(Q445=80%,IF(T445=100%,"Extremo",IF(T445&gt;=60%,"Alto","Moderado")),IF(Q445=60%,IF(T445=100%,"Extremo",IF(T445&gt;=80%,"Alto","Moderado")),IF(Q445=40%,IF(T445=100%,"Extremo",IF(T445&gt;=80%,"Alto",IF(T445&gt;=40%,"Moderado","Bajo"))),IF(T445=100%,"Extremo",IF(T445=80%,"Alto",IF(T445=60%,"Moderado","Bajo"))))))))</f>
        <v>Extremo</v>
      </c>
      <c r="V445" s="270">
        <v>1</v>
      </c>
      <c r="W445" s="270" t="s">
        <v>575</v>
      </c>
      <c r="X445" s="166"/>
      <c r="Y445" s="167" t="s">
        <v>51</v>
      </c>
      <c r="Z445" s="167" t="s">
        <v>57</v>
      </c>
      <c r="AA445" s="168">
        <f>IF(OR(Y445="",Z445=""),"",IF(AND(Y445="Preventivo",Z445="Automático"),50%,IF(AND(Y445="Preventivo",Z445="Manual"),40%,IF(AND(Y445="Detectivo",Z445="Automático"),40%,IF(AND(Y445="Detectivo",Z445="Manual"),30%,IF(AND(Y445="Correctivo",Z445="Automático"),35%,IF(AND(Y445="Correctivo",Z445="Manual"),25%,"")))))))</f>
        <v>0.4</v>
      </c>
      <c r="AB445" s="169" t="s">
        <v>783</v>
      </c>
      <c r="AC445" s="169" t="s">
        <v>791</v>
      </c>
      <c r="AD445" s="169" t="s">
        <v>784</v>
      </c>
      <c r="AE445" s="169" t="s">
        <v>785</v>
      </c>
      <c r="AF445" s="173">
        <f>IF(Q445="","",Q445*(IF(AND(X445="Probabilidad",OR(Y445="Preventivo",Y445="Detectivo"),ISNUMBER(AA445)),1-AA445,1)))</f>
        <v>0.6</v>
      </c>
      <c r="AG445" s="241">
        <f>IF(AF445="","",IF(AF445&lt;=20%,20%,IF(AF445&lt;=40%,40%,IF(AF445&lt;=60%,60%,IF(AF445&lt;=80%,80%,100%)))))</f>
        <v>0.6</v>
      </c>
      <c r="AH445" s="241"/>
      <c r="AI445" s="323" t="s">
        <v>916</v>
      </c>
      <c r="AJ445" s="187">
        <f>IF(T445="","",T445*(IF(AND(X445="Impacto",Y445="Correctivo",ISNUMBER(AA445)),1-AA445,1)))</f>
        <v>1</v>
      </c>
      <c r="AK445" s="241">
        <f>IF(AJ445="","",IF(AJ445&lt;=20%,20%,IF(AJ445&lt;=40%,40%,IF(AJ445&lt;=60%,60%,IF(AJ445&lt;=80%,80%,100%)))))</f>
        <v>1</v>
      </c>
      <c r="AL445" s="241"/>
      <c r="AM445" s="324" t="s">
        <v>917</v>
      </c>
      <c r="AN445" s="270" t="str">
        <f>IF(OR(AG445="",AK445=""),"",IF(AG445=100%,IF(AK445=100%,"Extremo","Alto"),IF(AG445=80%,IF(AK445=100%,"Extremo",IF(AK445&gt;=60%,"Alto","Moderado")),IF(AG445=60%,IF(AK445=100%,"Extremo",IF(AK445&gt;=80%,"Alto","Moderado")),IF(AG445=40%,IF(AK445=100%,"Extremo",IF(AK445&gt;=80%,"Alto",IF(AK445&gt;=40%,"Moderado","Bajo"))),IF(AK445=100%,"Extremo",IF(AK445=80%,"Alto",IF(AK445=60%,"Moderado","Bajo"))))))))</f>
        <v>Extremo</v>
      </c>
      <c r="AO445" s="270" t="s">
        <v>65</v>
      </c>
      <c r="AP445" s="167"/>
      <c r="AQ445" s="167"/>
      <c r="AR445" s="176"/>
      <c r="AS445" s="167"/>
      <c r="AT445" s="167"/>
      <c r="AU445" s="167"/>
      <c r="AV445" s="274"/>
      <c r="AW445" s="274" t="s">
        <v>159</v>
      </c>
      <c r="AX445" s="203" t="s">
        <v>471</v>
      </c>
      <c r="AY445" s="203" t="s">
        <v>472</v>
      </c>
      <c r="AZ445" s="405" t="s">
        <v>719</v>
      </c>
      <c r="BA445" s="198"/>
      <c r="BB445" s="198"/>
      <c r="BC445" s="198"/>
      <c r="BD445" s="196"/>
      <c r="BE445" s="196"/>
      <c r="BF445" s="196"/>
      <c r="BG445" s="196"/>
      <c r="BH445" s="196"/>
      <c r="BI445" s="196"/>
      <c r="BJ445" s="196"/>
      <c r="BK445" s="196"/>
      <c r="BL445" s="196"/>
      <c r="BM445" s="196"/>
      <c r="BN445" s="196"/>
      <c r="BO445" s="196"/>
      <c r="BP445" s="196"/>
      <c r="BQ445" s="196"/>
      <c r="BR445" s="196"/>
      <c r="BS445" s="196"/>
      <c r="BT445" s="196"/>
      <c r="BU445" s="196"/>
      <c r="BV445" s="196"/>
      <c r="BW445" s="196"/>
      <c r="BX445" s="196"/>
      <c r="BY445" s="196"/>
      <c r="BZ445" s="196"/>
      <c r="CA445" s="196"/>
      <c r="CB445" s="196"/>
      <c r="CC445" s="196"/>
      <c r="CD445" s="196"/>
      <c r="CE445" s="196"/>
      <c r="CF445" s="196"/>
      <c r="CG445" s="196"/>
      <c r="CH445" s="196"/>
      <c r="CI445" s="196"/>
      <c r="CJ445" s="196"/>
      <c r="CK445" s="196"/>
      <c r="CL445" s="196"/>
      <c r="FX445" s="27"/>
      <c r="GB445" s="36"/>
    </row>
    <row r="446" spans="1:189" s="92" customFormat="1" ht="13.5" customHeight="1" x14ac:dyDescent="0.3">
      <c r="A446" s="270"/>
      <c r="B446" s="270"/>
      <c r="C446" s="220"/>
      <c r="D446" s="220"/>
      <c r="E446" s="223"/>
      <c r="F446" s="220"/>
      <c r="G446" s="238"/>
      <c r="H446" s="236"/>
      <c r="I446" s="237"/>
      <c r="J446" s="274"/>
      <c r="K446" s="274"/>
      <c r="L446" s="274"/>
      <c r="M446" s="270"/>
      <c r="N446" s="270"/>
      <c r="O446" s="270"/>
      <c r="P446" s="270"/>
      <c r="Q446" s="270"/>
      <c r="R446" s="270"/>
      <c r="S446" s="270"/>
      <c r="T446" s="270"/>
      <c r="U446" s="270"/>
      <c r="V446" s="270"/>
      <c r="W446" s="270"/>
      <c r="X446" s="166"/>
      <c r="Y446" s="167"/>
      <c r="Z446" s="167"/>
      <c r="AA446" s="168"/>
      <c r="AB446" s="169"/>
      <c r="AC446" s="169"/>
      <c r="AD446" s="169"/>
      <c r="AE446" s="169"/>
      <c r="AF446" s="174"/>
      <c r="AG446" s="241"/>
      <c r="AH446" s="241"/>
      <c r="AI446" s="323"/>
      <c r="AJ446" s="174"/>
      <c r="AK446" s="241"/>
      <c r="AL446" s="241"/>
      <c r="AM446" s="324"/>
      <c r="AN446" s="270"/>
      <c r="AO446" s="270"/>
      <c r="AP446" s="167"/>
      <c r="AQ446" s="167"/>
      <c r="AR446" s="176"/>
      <c r="AS446" s="167"/>
      <c r="AT446" s="167"/>
      <c r="AU446" s="167"/>
      <c r="AV446" s="274"/>
      <c r="AW446" s="274"/>
      <c r="AX446" s="204"/>
      <c r="AY446" s="204"/>
      <c r="AZ446" s="403"/>
      <c r="BA446" s="198"/>
      <c r="BB446" s="198"/>
      <c r="BC446" s="198"/>
      <c r="BD446" s="196"/>
      <c r="BE446" s="196"/>
      <c r="BF446" s="196"/>
      <c r="BG446" s="196"/>
      <c r="BH446" s="196"/>
      <c r="BI446" s="196"/>
      <c r="BJ446" s="196"/>
      <c r="BK446" s="196"/>
      <c r="BL446" s="196"/>
      <c r="BM446" s="196"/>
      <c r="BN446" s="196"/>
      <c r="BO446" s="196"/>
      <c r="BP446" s="196"/>
      <c r="BQ446" s="196"/>
      <c r="BR446" s="196"/>
      <c r="BS446" s="196"/>
      <c r="BT446" s="196"/>
      <c r="BU446" s="196"/>
      <c r="BV446" s="196"/>
      <c r="BW446" s="196"/>
      <c r="BX446" s="196"/>
      <c r="BY446" s="196"/>
      <c r="BZ446" s="196"/>
      <c r="CA446" s="196"/>
      <c r="CB446" s="196"/>
      <c r="CC446" s="196"/>
      <c r="CD446" s="196"/>
      <c r="CE446" s="196"/>
      <c r="CF446" s="196"/>
      <c r="CG446" s="196"/>
      <c r="CH446" s="196"/>
      <c r="CI446" s="196"/>
      <c r="CJ446" s="196"/>
      <c r="CK446" s="196"/>
      <c r="CL446" s="196"/>
      <c r="FX446" s="27"/>
    </row>
    <row r="447" spans="1:189" s="92" customFormat="1" ht="13.5" customHeight="1" x14ac:dyDescent="0.3">
      <c r="A447" s="270"/>
      <c r="B447" s="270"/>
      <c r="C447" s="220"/>
      <c r="D447" s="220"/>
      <c r="E447" s="223"/>
      <c r="F447" s="220"/>
      <c r="G447" s="238"/>
      <c r="H447" s="236"/>
      <c r="I447" s="237"/>
      <c r="J447" s="274"/>
      <c r="K447" s="274"/>
      <c r="L447" s="274"/>
      <c r="M447" s="270"/>
      <c r="N447" s="270"/>
      <c r="O447" s="270"/>
      <c r="P447" s="270"/>
      <c r="Q447" s="270"/>
      <c r="R447" s="270"/>
      <c r="S447" s="270"/>
      <c r="T447" s="270"/>
      <c r="U447" s="270"/>
      <c r="V447" s="270"/>
      <c r="W447" s="270"/>
      <c r="X447" s="166"/>
      <c r="Y447" s="167"/>
      <c r="Z447" s="167"/>
      <c r="AA447" s="168"/>
      <c r="AB447" s="169"/>
      <c r="AC447" s="169"/>
      <c r="AD447" s="169"/>
      <c r="AE447" s="169"/>
      <c r="AF447" s="174"/>
      <c r="AG447" s="241"/>
      <c r="AH447" s="241"/>
      <c r="AI447" s="323"/>
      <c r="AJ447" s="174"/>
      <c r="AK447" s="241"/>
      <c r="AL447" s="241"/>
      <c r="AM447" s="324"/>
      <c r="AN447" s="270"/>
      <c r="AO447" s="270"/>
      <c r="AP447" s="167"/>
      <c r="AQ447" s="167"/>
      <c r="AR447" s="181"/>
      <c r="AS447" s="167"/>
      <c r="AT447" s="167"/>
      <c r="AU447" s="167"/>
      <c r="AV447" s="274"/>
      <c r="AW447" s="274"/>
      <c r="AX447" s="204"/>
      <c r="AY447" s="204"/>
      <c r="AZ447" s="403"/>
      <c r="BA447" s="198"/>
      <c r="BB447" s="198"/>
      <c r="BC447" s="198"/>
      <c r="BD447" s="196"/>
      <c r="BE447" s="196"/>
      <c r="BF447" s="196"/>
      <c r="BG447" s="196"/>
      <c r="BH447" s="196"/>
      <c r="BI447" s="196"/>
      <c r="BJ447" s="196"/>
      <c r="BK447" s="196"/>
      <c r="BL447" s="196"/>
      <c r="BM447" s="196"/>
      <c r="BN447" s="196"/>
      <c r="BO447" s="196"/>
      <c r="BP447" s="196"/>
      <c r="BQ447" s="196"/>
      <c r="BR447" s="196"/>
      <c r="BS447" s="196"/>
      <c r="BT447" s="196"/>
      <c r="BU447" s="196"/>
      <c r="BV447" s="196"/>
      <c r="BW447" s="196"/>
      <c r="BX447" s="196"/>
      <c r="BY447" s="196"/>
      <c r="BZ447" s="196"/>
      <c r="CA447" s="196"/>
      <c r="CB447" s="196"/>
      <c r="CC447" s="196"/>
      <c r="CD447" s="196"/>
      <c r="CE447" s="196"/>
      <c r="CF447" s="196"/>
      <c r="CG447" s="196"/>
      <c r="CH447" s="196"/>
      <c r="CI447" s="196"/>
      <c r="CJ447" s="196"/>
      <c r="CK447" s="196"/>
      <c r="CL447" s="196"/>
      <c r="FX447" s="27"/>
    </row>
    <row r="448" spans="1:189" s="92" customFormat="1" ht="13.5" customHeight="1" x14ac:dyDescent="0.3">
      <c r="A448" s="270"/>
      <c r="B448" s="270"/>
      <c r="C448" s="220"/>
      <c r="D448" s="220"/>
      <c r="E448" s="223"/>
      <c r="F448" s="220"/>
      <c r="G448" s="238"/>
      <c r="H448" s="236"/>
      <c r="I448" s="237"/>
      <c r="J448" s="274"/>
      <c r="K448" s="274"/>
      <c r="L448" s="274"/>
      <c r="M448" s="270"/>
      <c r="N448" s="270"/>
      <c r="O448" s="270"/>
      <c r="P448" s="270"/>
      <c r="Q448" s="270"/>
      <c r="R448" s="270"/>
      <c r="S448" s="270"/>
      <c r="T448" s="270"/>
      <c r="U448" s="270"/>
      <c r="V448" s="270"/>
      <c r="W448" s="270"/>
      <c r="X448" s="166"/>
      <c r="Y448" s="167"/>
      <c r="Z448" s="167"/>
      <c r="AA448" s="168"/>
      <c r="AB448" s="169"/>
      <c r="AC448" s="169"/>
      <c r="AD448" s="169"/>
      <c r="AE448" s="169"/>
      <c r="AF448" s="174"/>
      <c r="AG448" s="241"/>
      <c r="AH448" s="241"/>
      <c r="AI448" s="323"/>
      <c r="AJ448" s="174"/>
      <c r="AK448" s="241"/>
      <c r="AL448" s="241"/>
      <c r="AM448" s="324"/>
      <c r="AN448" s="270"/>
      <c r="AO448" s="270"/>
      <c r="AP448" s="167"/>
      <c r="AQ448" s="167"/>
      <c r="AR448" s="181"/>
      <c r="AS448" s="167"/>
      <c r="AT448" s="167"/>
      <c r="AU448" s="167"/>
      <c r="AV448" s="274"/>
      <c r="AW448" s="274"/>
      <c r="AX448" s="204"/>
      <c r="AY448" s="204"/>
      <c r="AZ448" s="403"/>
      <c r="BA448" s="198"/>
      <c r="BB448" s="198"/>
      <c r="BC448" s="198"/>
      <c r="BD448" s="196"/>
      <c r="BE448" s="196"/>
      <c r="BF448" s="196"/>
      <c r="BG448" s="196"/>
      <c r="BH448" s="196"/>
      <c r="BI448" s="196"/>
      <c r="BJ448" s="196"/>
      <c r="BK448" s="196"/>
      <c r="BL448" s="196"/>
      <c r="BM448" s="196"/>
      <c r="BN448" s="196"/>
      <c r="BO448" s="196"/>
      <c r="BP448" s="196"/>
      <c r="BQ448" s="196"/>
      <c r="BR448" s="196"/>
      <c r="BS448" s="196"/>
      <c r="BT448" s="196"/>
      <c r="BU448" s="196"/>
      <c r="BV448" s="196"/>
      <c r="BW448" s="196"/>
      <c r="BX448" s="196"/>
      <c r="BY448" s="196"/>
      <c r="BZ448" s="196"/>
      <c r="CA448" s="196"/>
      <c r="CB448" s="196"/>
      <c r="CC448" s="196"/>
      <c r="CD448" s="196"/>
      <c r="CE448" s="196"/>
      <c r="CF448" s="196"/>
      <c r="CG448" s="196"/>
      <c r="CH448" s="196"/>
      <c r="CI448" s="196"/>
      <c r="CJ448" s="196"/>
      <c r="CK448" s="196"/>
      <c r="CL448" s="196"/>
      <c r="FX448" s="27"/>
    </row>
    <row r="449" spans="1:184" s="92" customFormat="1" ht="13.5" customHeight="1" x14ac:dyDescent="0.3">
      <c r="A449" s="270"/>
      <c r="B449" s="270"/>
      <c r="C449" s="220"/>
      <c r="D449" s="220"/>
      <c r="E449" s="223"/>
      <c r="F449" s="220"/>
      <c r="G449" s="238"/>
      <c r="H449" s="236"/>
      <c r="I449" s="237"/>
      <c r="J449" s="274"/>
      <c r="K449" s="274"/>
      <c r="L449" s="274"/>
      <c r="M449" s="270"/>
      <c r="N449" s="270"/>
      <c r="O449" s="270"/>
      <c r="P449" s="270"/>
      <c r="Q449" s="270"/>
      <c r="R449" s="270"/>
      <c r="S449" s="270"/>
      <c r="T449" s="270"/>
      <c r="U449" s="270"/>
      <c r="V449" s="270"/>
      <c r="W449" s="270"/>
      <c r="X449" s="166"/>
      <c r="Y449" s="167"/>
      <c r="Z449" s="167"/>
      <c r="AA449" s="168"/>
      <c r="AB449" s="169"/>
      <c r="AC449" s="169"/>
      <c r="AD449" s="169"/>
      <c r="AE449" s="169"/>
      <c r="AF449" s="174"/>
      <c r="AG449" s="241"/>
      <c r="AH449" s="241"/>
      <c r="AI449" s="323"/>
      <c r="AJ449" s="174"/>
      <c r="AK449" s="241"/>
      <c r="AL449" s="241"/>
      <c r="AM449" s="324"/>
      <c r="AN449" s="270"/>
      <c r="AO449" s="270"/>
      <c r="AP449" s="167"/>
      <c r="AQ449" s="167"/>
      <c r="AR449" s="181"/>
      <c r="AS449" s="167"/>
      <c r="AT449" s="167"/>
      <c r="AU449" s="167"/>
      <c r="AV449" s="274"/>
      <c r="AW449" s="274"/>
      <c r="AX449" s="204"/>
      <c r="AY449" s="204"/>
      <c r="AZ449" s="403"/>
      <c r="BA449" s="198"/>
      <c r="BB449" s="198"/>
      <c r="BC449" s="198"/>
      <c r="BD449" s="196"/>
      <c r="BE449" s="196"/>
      <c r="BF449" s="196"/>
      <c r="BG449" s="196"/>
      <c r="BH449" s="196"/>
      <c r="BI449" s="196"/>
      <c r="BJ449" s="196"/>
      <c r="BK449" s="196"/>
      <c r="BL449" s="196"/>
      <c r="BM449" s="196"/>
      <c r="BN449" s="196"/>
      <c r="BO449" s="196"/>
      <c r="BP449" s="196"/>
      <c r="BQ449" s="196"/>
      <c r="BR449" s="196"/>
      <c r="BS449" s="196"/>
      <c r="BT449" s="196"/>
      <c r="BU449" s="196"/>
      <c r="BV449" s="196"/>
      <c r="BW449" s="196"/>
      <c r="BX449" s="196"/>
      <c r="BY449" s="196"/>
      <c r="BZ449" s="196"/>
      <c r="CA449" s="196"/>
      <c r="CB449" s="196"/>
      <c r="CC449" s="196"/>
      <c r="CD449" s="196"/>
      <c r="CE449" s="196"/>
      <c r="CF449" s="196"/>
      <c r="CG449" s="196"/>
      <c r="CH449" s="196"/>
      <c r="CI449" s="196"/>
      <c r="CJ449" s="196"/>
      <c r="CK449" s="196"/>
      <c r="CL449" s="196"/>
      <c r="FX449" s="27"/>
    </row>
    <row r="450" spans="1:184" s="92" customFormat="1" ht="13.5" customHeight="1" x14ac:dyDescent="0.3">
      <c r="A450" s="270"/>
      <c r="B450" s="270"/>
      <c r="C450" s="221"/>
      <c r="D450" s="221"/>
      <c r="E450" s="224"/>
      <c r="F450" s="221"/>
      <c r="G450" s="238"/>
      <c r="H450" s="236"/>
      <c r="I450" s="237"/>
      <c r="J450" s="274"/>
      <c r="K450" s="274"/>
      <c r="L450" s="274"/>
      <c r="M450" s="270"/>
      <c r="N450" s="270"/>
      <c r="O450" s="270"/>
      <c r="P450" s="270"/>
      <c r="Q450" s="270"/>
      <c r="R450" s="270"/>
      <c r="S450" s="270"/>
      <c r="T450" s="270"/>
      <c r="U450" s="270"/>
      <c r="V450" s="270"/>
      <c r="W450" s="270"/>
      <c r="X450" s="166"/>
      <c r="Y450" s="167"/>
      <c r="Z450" s="167"/>
      <c r="AA450" s="168"/>
      <c r="AB450" s="169"/>
      <c r="AC450" s="169"/>
      <c r="AD450" s="169"/>
      <c r="AE450" s="169"/>
      <c r="AF450" s="174"/>
      <c r="AG450" s="241"/>
      <c r="AH450" s="241"/>
      <c r="AI450" s="323"/>
      <c r="AJ450" s="174"/>
      <c r="AK450" s="241"/>
      <c r="AL450" s="241"/>
      <c r="AM450" s="324"/>
      <c r="AN450" s="270"/>
      <c r="AO450" s="270"/>
      <c r="AP450" s="167"/>
      <c r="AQ450" s="167"/>
      <c r="AR450" s="181"/>
      <c r="AS450" s="167"/>
      <c r="AT450" s="167"/>
      <c r="AU450" s="167"/>
      <c r="AV450" s="274"/>
      <c r="AW450" s="274"/>
      <c r="AX450" s="205"/>
      <c r="AY450" s="205"/>
      <c r="AZ450" s="404"/>
      <c r="BA450" s="198"/>
      <c r="BB450" s="198"/>
      <c r="BC450" s="198"/>
      <c r="BD450" s="196"/>
      <c r="BE450" s="196"/>
      <c r="BF450" s="196"/>
      <c r="BG450" s="196"/>
      <c r="BH450" s="196"/>
      <c r="BI450" s="196"/>
      <c r="BJ450" s="196"/>
      <c r="BK450" s="196"/>
      <c r="BL450" s="196"/>
      <c r="BM450" s="196"/>
      <c r="BN450" s="196"/>
      <c r="BO450" s="196"/>
      <c r="BP450" s="196"/>
      <c r="BQ450" s="196"/>
      <c r="BR450" s="196"/>
      <c r="BS450" s="196"/>
      <c r="BT450" s="196"/>
      <c r="BU450" s="196"/>
      <c r="BV450" s="196"/>
      <c r="BW450" s="196"/>
      <c r="BX450" s="196"/>
      <c r="BY450" s="196"/>
      <c r="BZ450" s="196"/>
      <c r="CA450" s="196"/>
      <c r="CB450" s="196"/>
      <c r="CC450" s="196"/>
      <c r="CD450" s="196"/>
      <c r="CE450" s="196"/>
      <c r="CF450" s="196"/>
      <c r="CG450" s="196"/>
      <c r="CH450" s="196"/>
      <c r="CI450" s="196"/>
      <c r="CJ450" s="196"/>
      <c r="CK450" s="196"/>
      <c r="CL450" s="196"/>
      <c r="FX450" s="27"/>
      <c r="GB450" s="37"/>
    </row>
    <row r="451" spans="1:184" s="92" customFormat="1" ht="13.5" customHeight="1" x14ac:dyDescent="0.25">
      <c r="A451" s="236">
        <v>73</v>
      </c>
      <c r="B451" s="236" t="s">
        <v>457</v>
      </c>
      <c r="C451" s="219" t="s">
        <v>841</v>
      </c>
      <c r="D451" s="219" t="s">
        <v>841</v>
      </c>
      <c r="E451" s="222" t="str">
        <f>IFERROR(VLOOKUP(C451,Tabla4[#All],2,0),"")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451" s="219" t="s">
        <v>29</v>
      </c>
      <c r="G451" s="238" t="s">
        <v>32</v>
      </c>
      <c r="H451" s="236" t="s">
        <v>72</v>
      </c>
      <c r="I451" s="237" t="s">
        <v>458</v>
      </c>
      <c r="J451" s="237" t="s">
        <v>459</v>
      </c>
      <c r="K451" s="237" t="s">
        <v>460</v>
      </c>
      <c r="L451" s="237" t="s">
        <v>461</v>
      </c>
      <c r="M451" s="236" t="s">
        <v>32</v>
      </c>
      <c r="N451" s="236" t="s">
        <v>462</v>
      </c>
      <c r="O451" s="236">
        <f>20*12</f>
        <v>240</v>
      </c>
      <c r="P451" s="236" t="str">
        <f>IF(AND(O451&lt;=2),"Muy Baja",IF(AND(O451&gt;=3,O451&lt;=23),"Baja",IF(AND(O451&gt;=24,O451&lt;=499),"Media",IF(AND(O451&gt;=500,O451&lt;=4999),"Alta",IF(AND(O451&gt;=5000),"Muy Alta",FALSE)))))</f>
        <v>Media</v>
      </c>
      <c r="Q451" s="236" t="str">
        <f>IF(AND(O451&lt;=2),"20%",IF(AND(O451&gt;=3,O451&lt;=23),"40%",IF(AND(O451&gt;=24,O451&lt;=499),"60%",IF(AND(O451&gt;=500,O451&lt;=4999),"80%",IF(AND(O451&gt;=5000),"100%",FALSE)))))</f>
        <v>60%</v>
      </c>
      <c r="R451" s="236" t="s">
        <v>48</v>
      </c>
      <c r="S451" s="236" t="str">
        <f>IF(AND(R451=$GB$4),"Leve",IF(AND(R451=$GB$5),"Menor",IF(AND(R451=$GB$6),"Moderado",IF(AND(R451=$GB$7),"mayor",IF(AND(R451=$GB$8),"Catastrófico",IF(AND(R451=$GB$10),"Leve",IF(AND(R451=$GB$11),"Menor",IF(AND(R451=$GB$12),"Moderado",IF(AND(R451=$GB$13),"Mayor",IF(AND(R451=$GB$14),"Catastrófico",FALSE))))))))))</f>
        <v>Moderado</v>
      </c>
      <c r="T451" s="234" t="str">
        <f>IF(AND(S451="Leve"),"20%",IF(AND(S451="Menor"),"40%",IF(AND(S451="Moderado"),"60%",IF(AND(S451="Mayor"),"80%",IF(AND(S451="Catastrófico"),"100%","")))))</f>
        <v>60%</v>
      </c>
      <c r="U451" s="236" t="str">
        <f>INDEX('[4]MATRIZ RIESGO'!$D$6:$H$10,MATCH(P451,'[4]MATRIZ RIESGO'!$C$6:$C$10,),MATCH(S451,'[4]MATRIZ RIESGO'!$D$5:$H$5,))</f>
        <v>Moderado</v>
      </c>
      <c r="V451" s="38">
        <v>1</v>
      </c>
      <c r="W451" s="38" t="s">
        <v>463</v>
      </c>
      <c r="X451" s="157" t="s">
        <v>54</v>
      </c>
      <c r="Y451" s="86" t="s">
        <v>51</v>
      </c>
      <c r="Z451" s="86" t="s">
        <v>57</v>
      </c>
      <c r="AA451" s="86" t="str">
        <f t="shared" si="12"/>
        <v>40%</v>
      </c>
      <c r="AB451" s="133" t="s">
        <v>788</v>
      </c>
      <c r="AC451" s="133" t="s">
        <v>791</v>
      </c>
      <c r="AD451" s="133" t="s">
        <v>796</v>
      </c>
      <c r="AE451" s="133" t="s">
        <v>785</v>
      </c>
      <c r="AF451" s="39">
        <f>IFERROR(IF(X451="Probabilidad",(Q451-(+Q451*AA451)),IF(X451="Impacto",Q451,"")),"")</f>
        <v>0.36</v>
      </c>
      <c r="AG451" s="242">
        <f>LOOKUP(2,1/(AF451:AF456&lt;&gt;""),AF451:AF456)</f>
        <v>0.36</v>
      </c>
      <c r="AH451" s="242">
        <f>AG451*1</f>
        <v>0.36</v>
      </c>
      <c r="AI451" s="236" t="str">
        <f>IF(AND(AH451&lt;=20%),"Muy Baja",IF(AND(AH451&gt;=21%,AH451&lt;=40%),"Baja",IF(AND(AH451&gt;=41%,AH451&lt;=60%),"Media",IF(AND(AH451&gt;=61%,AH451&lt;=80%),"Alta",IF(AND(AH451&gt;=81%,AH451&gt;=100%),"Muy Alta",FALSE)))))</f>
        <v>Baja</v>
      </c>
      <c r="AJ451" s="85" t="str">
        <f>IFERROR(IF(X451="Impacto",(T451-(+T451*AA451)),IF(X451="Probabilidad",T451,"")),"")</f>
        <v>60%</v>
      </c>
      <c r="AK451" s="242" t="str">
        <f>LOOKUP(2,1/(AJ451:AJ456&lt;&gt;""),AJ451:AJ456)</f>
        <v>60%</v>
      </c>
      <c r="AL451" s="242">
        <f>AK451*1</f>
        <v>0.6</v>
      </c>
      <c r="AM451" s="236" t="str">
        <f>CHOOSE((AL451&gt;=0%)+(AL451&gt;=21%)+(AL451&gt;=41%)+(AL451&gt;=61%)+(AL451&gt;=81%),"Leve","Menor","Moderado","Mayor","Catastrófico")</f>
        <v>Moderado</v>
      </c>
      <c r="AN451" s="236" t="str">
        <f>INDEX('[4]MATRIZ RIESGO'!$D$6:$H$10,MATCH(AI451,'[4]MATRIZ RIESGO'!$C$6:$C$10,),MATCH(AM451,'[4]MATRIZ RIESGO'!$D$5:$H$5,))</f>
        <v>Moderado</v>
      </c>
      <c r="AO451" s="236" t="s">
        <v>65</v>
      </c>
      <c r="AP451" s="87"/>
      <c r="AQ451" s="87"/>
      <c r="AR451" s="51"/>
      <c r="AS451" s="51"/>
      <c r="AT451" s="49"/>
      <c r="AU451" s="87"/>
      <c r="AV451" s="237" t="s">
        <v>464</v>
      </c>
      <c r="AW451" s="237" t="s">
        <v>159</v>
      </c>
      <c r="AX451" s="203" t="s">
        <v>478</v>
      </c>
      <c r="AY451" s="209">
        <v>0</v>
      </c>
      <c r="AZ451" s="405" t="s">
        <v>720</v>
      </c>
      <c r="BA451" s="198"/>
      <c r="BB451" s="198"/>
      <c r="BC451" s="198"/>
      <c r="BD451" s="196"/>
      <c r="BE451" s="196"/>
      <c r="BF451" s="196"/>
      <c r="BG451" s="196"/>
      <c r="BH451" s="196"/>
      <c r="BI451" s="196"/>
      <c r="BJ451" s="196"/>
      <c r="BK451" s="196"/>
      <c r="BL451" s="196"/>
      <c r="BM451" s="196"/>
      <c r="BN451" s="196"/>
      <c r="BO451" s="196"/>
      <c r="BP451" s="196"/>
      <c r="BQ451" s="196"/>
      <c r="BR451" s="196"/>
      <c r="BS451" s="196"/>
      <c r="BT451" s="196"/>
      <c r="BU451" s="196"/>
      <c r="BV451" s="196"/>
      <c r="BW451" s="196"/>
      <c r="BX451" s="196"/>
      <c r="BY451" s="196"/>
      <c r="BZ451" s="196"/>
      <c r="CA451" s="196"/>
      <c r="CB451" s="196"/>
      <c r="CC451" s="196"/>
      <c r="CD451" s="196"/>
      <c r="CE451" s="196"/>
      <c r="CF451" s="196"/>
      <c r="CG451" s="196"/>
      <c r="CH451" s="196"/>
      <c r="CI451" s="196"/>
      <c r="CJ451" s="196"/>
      <c r="CK451" s="196"/>
      <c r="CL451" s="196"/>
      <c r="FX451" s="27"/>
      <c r="GB451" s="36"/>
    </row>
    <row r="452" spans="1:184" s="92" customFormat="1" ht="13.5" customHeight="1" x14ac:dyDescent="0.3">
      <c r="A452" s="236"/>
      <c r="B452" s="236"/>
      <c r="C452" s="220"/>
      <c r="D452" s="220"/>
      <c r="E452" s="223"/>
      <c r="F452" s="220"/>
      <c r="G452" s="238"/>
      <c r="H452" s="236"/>
      <c r="I452" s="237"/>
      <c r="J452" s="237"/>
      <c r="K452" s="237"/>
      <c r="L452" s="237"/>
      <c r="M452" s="236"/>
      <c r="N452" s="236"/>
      <c r="O452" s="236"/>
      <c r="P452" s="236"/>
      <c r="Q452" s="236"/>
      <c r="R452" s="236"/>
      <c r="S452" s="236"/>
      <c r="T452" s="234"/>
      <c r="U452" s="236"/>
      <c r="V452" s="38"/>
      <c r="W452" s="38"/>
      <c r="X452" s="157"/>
      <c r="Y452" s="86"/>
      <c r="Z452" s="86"/>
      <c r="AA452" s="86" t="str">
        <f t="shared" si="12"/>
        <v/>
      </c>
      <c r="AB452" s="133"/>
      <c r="AC452" s="133"/>
      <c r="AD452" s="133"/>
      <c r="AE452" s="133"/>
      <c r="AF452" s="39" t="str">
        <f>IFERROR(IF(AND(X451="Probabilidad",X452="Probabilidad"),(AF451-(+AF451*AA452)),IF(X452="Probabilidad",(Q451-(+Q451*AA452)),IF(X452="Impacto",AF451,""))),"")</f>
        <v/>
      </c>
      <c r="AG452" s="242"/>
      <c r="AH452" s="242"/>
      <c r="AI452" s="236"/>
      <c r="AJ452" s="85" t="str">
        <f>IFERROR(IF(AND(X451="Impacto",AA452="Impacto"),(AJ451-(+AJ451*AA452)),IF(X452="Impacto",(T451-(+T451*AA452)),IF(X452="Probabilidad",AJ451,""))),"")</f>
        <v/>
      </c>
      <c r="AK452" s="242"/>
      <c r="AL452" s="242"/>
      <c r="AM452" s="236"/>
      <c r="AN452" s="236"/>
      <c r="AO452" s="236"/>
      <c r="AP452" s="86"/>
      <c r="AQ452" s="86"/>
      <c r="AR452" s="45"/>
      <c r="AS452" s="86"/>
      <c r="AT452" s="86"/>
      <c r="AU452" s="86"/>
      <c r="AV452" s="237"/>
      <c r="AW452" s="237"/>
      <c r="AX452" s="204"/>
      <c r="AY452" s="204"/>
      <c r="AZ452" s="403"/>
      <c r="BA452" s="198"/>
      <c r="BB452" s="198"/>
      <c r="BC452" s="198"/>
      <c r="BD452" s="196"/>
      <c r="BE452" s="196"/>
      <c r="BF452" s="196"/>
      <c r="BG452" s="196"/>
      <c r="BH452" s="196"/>
      <c r="BI452" s="196"/>
      <c r="BJ452" s="196"/>
      <c r="BK452" s="196"/>
      <c r="BL452" s="196"/>
      <c r="BM452" s="196"/>
      <c r="BN452" s="196"/>
      <c r="BO452" s="196"/>
      <c r="BP452" s="196"/>
      <c r="BQ452" s="196"/>
      <c r="BR452" s="196"/>
      <c r="BS452" s="196"/>
      <c r="BT452" s="196"/>
      <c r="BU452" s="196"/>
      <c r="BV452" s="196"/>
      <c r="BW452" s="196"/>
      <c r="BX452" s="196"/>
      <c r="BY452" s="196"/>
      <c r="BZ452" s="196"/>
      <c r="CA452" s="196"/>
      <c r="CB452" s="196"/>
      <c r="CC452" s="196"/>
      <c r="CD452" s="196"/>
      <c r="CE452" s="196"/>
      <c r="CF452" s="196"/>
      <c r="CG452" s="196"/>
      <c r="CH452" s="196"/>
      <c r="CI452" s="196"/>
      <c r="CJ452" s="196"/>
      <c r="CK452" s="196"/>
      <c r="CL452" s="196"/>
      <c r="FX452" s="27"/>
    </row>
    <row r="453" spans="1:184" s="92" customFormat="1" ht="13.5" customHeight="1" x14ac:dyDescent="0.3">
      <c r="A453" s="236"/>
      <c r="B453" s="236"/>
      <c r="C453" s="220"/>
      <c r="D453" s="220"/>
      <c r="E453" s="223"/>
      <c r="F453" s="220"/>
      <c r="G453" s="238"/>
      <c r="H453" s="236"/>
      <c r="I453" s="237"/>
      <c r="J453" s="237"/>
      <c r="K453" s="237"/>
      <c r="L453" s="237"/>
      <c r="M453" s="236"/>
      <c r="N453" s="236"/>
      <c r="O453" s="236"/>
      <c r="P453" s="236"/>
      <c r="Q453" s="236"/>
      <c r="R453" s="236"/>
      <c r="S453" s="236"/>
      <c r="T453" s="234"/>
      <c r="U453" s="236"/>
      <c r="V453" s="38"/>
      <c r="W453" s="38"/>
      <c r="X453" s="157"/>
      <c r="Y453" s="86"/>
      <c r="Z453" s="86"/>
      <c r="AA453" s="86" t="str">
        <f t="shared" si="12"/>
        <v/>
      </c>
      <c r="AB453" s="133"/>
      <c r="AC453" s="133"/>
      <c r="AD453" s="133"/>
      <c r="AE453" s="133"/>
      <c r="AF453" s="39" t="str">
        <f>IFERROR(IF(AND(X452="Probabilidad",X453="Probabilidad"),(AF452-(+AF452*AA453)),IF(X453="Probabilidad",(Q452-(+Q452*AA453)),IF(X453="Impacto",AF452,""))),"")</f>
        <v/>
      </c>
      <c r="AG453" s="242"/>
      <c r="AH453" s="242"/>
      <c r="AI453" s="236"/>
      <c r="AJ453" s="85" t="str">
        <f>IFERROR(IF(AND(X452="Impacto",AA453="Impacto"),(AJ452-(+AJ452*AA453)),IF(X453="Impacto",(T452-(+T452*AA453)),IF(X453="Probabilidad",AJ452,""))),"")</f>
        <v/>
      </c>
      <c r="AK453" s="242"/>
      <c r="AL453" s="242"/>
      <c r="AM453" s="236"/>
      <c r="AN453" s="236"/>
      <c r="AO453" s="236"/>
      <c r="AP453" s="86"/>
      <c r="AQ453" s="86"/>
      <c r="AR453" s="45"/>
      <c r="AS453" s="86"/>
      <c r="AT453" s="86"/>
      <c r="AU453" s="86"/>
      <c r="AV453" s="237"/>
      <c r="AW453" s="237"/>
      <c r="AX453" s="204"/>
      <c r="AY453" s="204"/>
      <c r="AZ453" s="403"/>
      <c r="BA453" s="198"/>
      <c r="BB453" s="198"/>
      <c r="BC453" s="198"/>
      <c r="BD453" s="196"/>
      <c r="BE453" s="196"/>
      <c r="BF453" s="196"/>
      <c r="BG453" s="196"/>
      <c r="BH453" s="196"/>
      <c r="BI453" s="196"/>
      <c r="BJ453" s="196"/>
      <c r="BK453" s="196"/>
      <c r="BL453" s="196"/>
      <c r="BM453" s="196"/>
      <c r="BN453" s="196"/>
      <c r="BO453" s="196"/>
      <c r="BP453" s="196"/>
      <c r="BQ453" s="196"/>
      <c r="BR453" s="196"/>
      <c r="BS453" s="196"/>
      <c r="BT453" s="196"/>
      <c r="BU453" s="196"/>
      <c r="BV453" s="196"/>
      <c r="BW453" s="196"/>
      <c r="BX453" s="196"/>
      <c r="BY453" s="196"/>
      <c r="BZ453" s="196"/>
      <c r="CA453" s="196"/>
      <c r="CB453" s="196"/>
      <c r="CC453" s="196"/>
      <c r="CD453" s="196"/>
      <c r="CE453" s="196"/>
      <c r="CF453" s="196"/>
      <c r="CG453" s="196"/>
      <c r="CH453" s="196"/>
      <c r="CI453" s="196"/>
      <c r="CJ453" s="196"/>
      <c r="CK453" s="196"/>
      <c r="CL453" s="196"/>
      <c r="FX453" s="27"/>
    </row>
    <row r="454" spans="1:184" s="92" customFormat="1" ht="13.5" customHeight="1" x14ac:dyDescent="0.3">
      <c r="A454" s="236"/>
      <c r="B454" s="236"/>
      <c r="C454" s="220"/>
      <c r="D454" s="220"/>
      <c r="E454" s="223"/>
      <c r="F454" s="220"/>
      <c r="G454" s="238"/>
      <c r="H454" s="236"/>
      <c r="I454" s="237"/>
      <c r="J454" s="237"/>
      <c r="K454" s="237"/>
      <c r="L454" s="237"/>
      <c r="M454" s="236"/>
      <c r="N454" s="236"/>
      <c r="O454" s="236"/>
      <c r="P454" s="236"/>
      <c r="Q454" s="236"/>
      <c r="R454" s="236"/>
      <c r="S454" s="236"/>
      <c r="T454" s="234"/>
      <c r="U454" s="236"/>
      <c r="V454" s="38"/>
      <c r="W454" s="38"/>
      <c r="X454" s="157"/>
      <c r="Y454" s="86"/>
      <c r="Z454" s="86"/>
      <c r="AA454" s="86" t="str">
        <f t="shared" si="12"/>
        <v/>
      </c>
      <c r="AB454" s="133"/>
      <c r="AC454" s="133"/>
      <c r="AD454" s="133"/>
      <c r="AE454" s="133"/>
      <c r="AF454" s="39" t="str">
        <f>IFERROR(IF(AND(X453="Probabilidad",X454="Probabilidad"),(AF453-(+AF453*AA454)),IF(X454="Probabilidad",(Q453-(+Q453*AA454)),IF(X454="Impacto",AF453,""))),"")</f>
        <v/>
      </c>
      <c r="AG454" s="242"/>
      <c r="AH454" s="242"/>
      <c r="AI454" s="236"/>
      <c r="AJ454" s="85" t="str">
        <f>IFERROR(IF(AND(X453="Impacto",AA454="Impacto"),(AJ453-(+AJ453*AA454)),IF(X454="Impacto",(T453-(+T453*AA454)),IF(X454="Probabilidad",AJ453,""))),"")</f>
        <v/>
      </c>
      <c r="AK454" s="242"/>
      <c r="AL454" s="242"/>
      <c r="AM454" s="236"/>
      <c r="AN454" s="236"/>
      <c r="AO454" s="236"/>
      <c r="AP454" s="86"/>
      <c r="AQ454" s="86"/>
      <c r="AR454" s="45"/>
      <c r="AS454" s="86"/>
      <c r="AT454" s="86"/>
      <c r="AU454" s="86"/>
      <c r="AV454" s="237"/>
      <c r="AW454" s="237"/>
      <c r="AX454" s="204"/>
      <c r="AY454" s="204"/>
      <c r="AZ454" s="403"/>
      <c r="BA454" s="198"/>
      <c r="BB454" s="198"/>
      <c r="BC454" s="198"/>
      <c r="BD454" s="196"/>
      <c r="BE454" s="196"/>
      <c r="BF454" s="196"/>
      <c r="BG454" s="196"/>
      <c r="BH454" s="196"/>
      <c r="BI454" s="196"/>
      <c r="BJ454" s="196"/>
      <c r="BK454" s="196"/>
      <c r="BL454" s="196"/>
      <c r="BM454" s="196"/>
      <c r="BN454" s="196"/>
      <c r="BO454" s="196"/>
      <c r="BP454" s="196"/>
      <c r="BQ454" s="196"/>
      <c r="BR454" s="196"/>
      <c r="BS454" s="196"/>
      <c r="BT454" s="196"/>
      <c r="BU454" s="196"/>
      <c r="BV454" s="196"/>
      <c r="BW454" s="196"/>
      <c r="BX454" s="196"/>
      <c r="BY454" s="196"/>
      <c r="BZ454" s="196"/>
      <c r="CA454" s="196"/>
      <c r="CB454" s="196"/>
      <c r="CC454" s="196"/>
      <c r="CD454" s="196"/>
      <c r="CE454" s="196"/>
      <c r="CF454" s="196"/>
      <c r="CG454" s="196"/>
      <c r="CH454" s="196"/>
      <c r="CI454" s="196"/>
      <c r="CJ454" s="196"/>
      <c r="CK454" s="196"/>
      <c r="CL454" s="196"/>
      <c r="FX454" s="27"/>
    </row>
    <row r="455" spans="1:184" s="92" customFormat="1" ht="13.5" customHeight="1" x14ac:dyDescent="0.3">
      <c r="A455" s="236"/>
      <c r="B455" s="236"/>
      <c r="C455" s="220"/>
      <c r="D455" s="220"/>
      <c r="E455" s="223"/>
      <c r="F455" s="220"/>
      <c r="G455" s="238"/>
      <c r="H455" s="236"/>
      <c r="I455" s="237"/>
      <c r="J455" s="237"/>
      <c r="K455" s="237"/>
      <c r="L455" s="237"/>
      <c r="M455" s="236"/>
      <c r="N455" s="236"/>
      <c r="O455" s="236"/>
      <c r="P455" s="236"/>
      <c r="Q455" s="236"/>
      <c r="R455" s="236"/>
      <c r="S455" s="236"/>
      <c r="T455" s="234"/>
      <c r="U455" s="236"/>
      <c r="V455" s="38"/>
      <c r="W455" s="38"/>
      <c r="X455" s="157"/>
      <c r="Y455" s="86"/>
      <c r="Z455" s="86"/>
      <c r="AA455" s="86" t="str">
        <f t="shared" si="12"/>
        <v/>
      </c>
      <c r="AB455" s="133"/>
      <c r="AC455" s="133"/>
      <c r="AD455" s="133"/>
      <c r="AE455" s="133"/>
      <c r="AF455" s="39" t="str">
        <f>IFERROR(IF(AND(X454="Probabilidad",X455="Probabilidad"),(AF454-(+AF454*AA455)),IF(X455="Probabilidad",(Q454-(+Q454*AA455)),IF(X455="Impacto",AF454,""))),"")</f>
        <v/>
      </c>
      <c r="AG455" s="242"/>
      <c r="AH455" s="242"/>
      <c r="AI455" s="236"/>
      <c r="AJ455" s="85" t="str">
        <f>IFERROR(IF(AND(X454="Impacto",AA455="Impacto"),(AJ454-(+AJ454*AA455)),IF(X455="Impacto",(T454-(+T454*AA455)),IF(X455="Probabilidad",AJ454,""))),"")</f>
        <v/>
      </c>
      <c r="AK455" s="242"/>
      <c r="AL455" s="242"/>
      <c r="AM455" s="236"/>
      <c r="AN455" s="236"/>
      <c r="AO455" s="236"/>
      <c r="AP455" s="86"/>
      <c r="AQ455" s="86"/>
      <c r="AR455" s="45"/>
      <c r="AS455" s="86"/>
      <c r="AT455" s="86"/>
      <c r="AU455" s="86"/>
      <c r="AV455" s="237"/>
      <c r="AW455" s="237"/>
      <c r="AX455" s="204"/>
      <c r="AY455" s="204"/>
      <c r="AZ455" s="403"/>
      <c r="BA455" s="198"/>
      <c r="BB455" s="198"/>
      <c r="BC455" s="198"/>
      <c r="BD455" s="196"/>
      <c r="BE455" s="196"/>
      <c r="BF455" s="196"/>
      <c r="BG455" s="196"/>
      <c r="BH455" s="196"/>
      <c r="BI455" s="196"/>
      <c r="BJ455" s="196"/>
      <c r="BK455" s="196"/>
      <c r="BL455" s="196"/>
      <c r="BM455" s="196"/>
      <c r="BN455" s="196"/>
      <c r="BO455" s="196"/>
      <c r="BP455" s="196"/>
      <c r="BQ455" s="196"/>
      <c r="BR455" s="196"/>
      <c r="BS455" s="196"/>
      <c r="BT455" s="196"/>
      <c r="BU455" s="196"/>
      <c r="BV455" s="196"/>
      <c r="BW455" s="196"/>
      <c r="BX455" s="196"/>
      <c r="BY455" s="196"/>
      <c r="BZ455" s="196"/>
      <c r="CA455" s="196"/>
      <c r="CB455" s="196"/>
      <c r="CC455" s="196"/>
      <c r="CD455" s="196"/>
      <c r="CE455" s="196"/>
      <c r="CF455" s="196"/>
      <c r="CG455" s="196"/>
      <c r="CH455" s="196"/>
      <c r="CI455" s="196"/>
      <c r="CJ455" s="196"/>
      <c r="CK455" s="196"/>
      <c r="CL455" s="196"/>
      <c r="FX455" s="27"/>
    </row>
    <row r="456" spans="1:184" s="92" customFormat="1" ht="13.5" customHeight="1" x14ac:dyDescent="0.3">
      <c r="A456" s="236"/>
      <c r="B456" s="236"/>
      <c r="C456" s="221"/>
      <c r="D456" s="221"/>
      <c r="E456" s="224"/>
      <c r="F456" s="221"/>
      <c r="G456" s="238"/>
      <c r="H456" s="236"/>
      <c r="I456" s="237"/>
      <c r="J456" s="237"/>
      <c r="K456" s="237"/>
      <c r="L456" s="237"/>
      <c r="M456" s="236"/>
      <c r="N456" s="236"/>
      <c r="O456" s="236"/>
      <c r="P456" s="236"/>
      <c r="Q456" s="236"/>
      <c r="R456" s="236"/>
      <c r="S456" s="236"/>
      <c r="T456" s="234"/>
      <c r="U456" s="236"/>
      <c r="V456" s="38"/>
      <c r="W456" s="38"/>
      <c r="X456" s="157"/>
      <c r="Y456" s="86"/>
      <c r="Z456" s="86"/>
      <c r="AA456" s="86" t="str">
        <f t="shared" si="12"/>
        <v/>
      </c>
      <c r="AB456" s="133"/>
      <c r="AC456" s="133"/>
      <c r="AD456" s="133"/>
      <c r="AE456" s="133"/>
      <c r="AF456" s="39" t="str">
        <f>IFERROR(IF(AND(X455="Probabilidad",X456="Probabilidad"),(AF455-(+AF455*AA456)),IF(X456="Probabilidad",(Q455-(+Q455*AA456)),IF(X456="Impacto",AF455,""))),"")</f>
        <v/>
      </c>
      <c r="AG456" s="242"/>
      <c r="AH456" s="242"/>
      <c r="AI456" s="236"/>
      <c r="AJ456" s="85" t="str">
        <f>IFERROR(IF(AND(X455="Impacto",AA456="Impacto"),(AJ455-(+AJ455*AA456)),IF(X456="Impacto",(T455-(+T455*AA456)),IF(X456="Probabilidad",AJ455,""))),"")</f>
        <v/>
      </c>
      <c r="AK456" s="242"/>
      <c r="AL456" s="242"/>
      <c r="AM456" s="236"/>
      <c r="AN456" s="236"/>
      <c r="AO456" s="236"/>
      <c r="AP456" s="86"/>
      <c r="AQ456" s="86"/>
      <c r="AR456" s="45"/>
      <c r="AS456" s="86"/>
      <c r="AT456" s="86"/>
      <c r="AU456" s="86"/>
      <c r="AV456" s="237"/>
      <c r="AW456" s="237"/>
      <c r="AX456" s="205"/>
      <c r="AY456" s="205"/>
      <c r="AZ456" s="404"/>
      <c r="BA456" s="198"/>
      <c r="BB456" s="198"/>
      <c r="BC456" s="198"/>
      <c r="BD456" s="196"/>
      <c r="BE456" s="196"/>
      <c r="BF456" s="196"/>
      <c r="BG456" s="196"/>
      <c r="BH456" s="196"/>
      <c r="BI456" s="196"/>
      <c r="BJ456" s="196"/>
      <c r="BK456" s="196"/>
      <c r="BL456" s="196"/>
      <c r="BM456" s="196"/>
      <c r="BN456" s="196"/>
      <c r="BO456" s="196"/>
      <c r="BP456" s="196"/>
      <c r="BQ456" s="196"/>
      <c r="BR456" s="196"/>
      <c r="BS456" s="196"/>
      <c r="BT456" s="196"/>
      <c r="BU456" s="196"/>
      <c r="BV456" s="196"/>
      <c r="BW456" s="196"/>
      <c r="BX456" s="196"/>
      <c r="BY456" s="196"/>
      <c r="BZ456" s="196"/>
      <c r="CA456" s="196"/>
      <c r="CB456" s="196"/>
      <c r="CC456" s="196"/>
      <c r="CD456" s="196"/>
      <c r="CE456" s="196"/>
      <c r="CF456" s="196"/>
      <c r="CG456" s="196"/>
      <c r="CH456" s="196"/>
      <c r="CI456" s="196"/>
      <c r="CJ456" s="196"/>
      <c r="CK456" s="196"/>
      <c r="CL456" s="196"/>
      <c r="FX456" s="27"/>
      <c r="GB456" s="37"/>
    </row>
    <row r="457" spans="1:184" s="92" customFormat="1" ht="13.5" customHeight="1" x14ac:dyDescent="0.3">
      <c r="A457" s="236">
        <v>74</v>
      </c>
      <c r="B457" s="236" t="s">
        <v>457</v>
      </c>
      <c r="C457" s="219" t="s">
        <v>841</v>
      </c>
      <c r="D457" s="219" t="s">
        <v>814</v>
      </c>
      <c r="E457" s="222" t="str">
        <f>IFERROR(VLOOKUP(C457,Tabla4[#All],2,0),"")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457" s="219" t="s">
        <v>29</v>
      </c>
      <c r="G457" s="238" t="s">
        <v>32</v>
      </c>
      <c r="H457" s="236" t="s">
        <v>71</v>
      </c>
      <c r="I457" s="237" t="s">
        <v>466</v>
      </c>
      <c r="J457" s="237" t="s">
        <v>467</v>
      </c>
      <c r="K457" s="237" t="s">
        <v>468</v>
      </c>
      <c r="L457" s="237" t="s">
        <v>469</v>
      </c>
      <c r="M457" s="236" t="s">
        <v>32</v>
      </c>
      <c r="N457" s="236" t="s">
        <v>163</v>
      </c>
      <c r="O457" s="236">
        <v>34</v>
      </c>
      <c r="P457" s="236" t="str">
        <f>IF(AND(O457&lt;=2),"Muy Baja",IF(AND(O457&gt;=3,O457&lt;=23),"Baja",IF(AND(O457&gt;=24,O457&lt;=499),"Media",IF(AND(O457&gt;=500,O457&lt;=4999),"Alta",IF(AND(O457&gt;=5000),"Muy Alta",FALSE)))))</f>
        <v>Media</v>
      </c>
      <c r="Q457" s="236" t="str">
        <f>IF(AND(O457&lt;=2),"20%",IF(AND(O457&gt;=3,O457&lt;=23),"40%",IF(AND(O457&gt;=24,O457&lt;=499),"60%",IF(AND(O457&gt;=500,O457&lt;=4999),"80%",IF(AND(O457&gt;=5000),"100%",FALSE)))))</f>
        <v>60%</v>
      </c>
      <c r="R457" s="236" t="s">
        <v>49</v>
      </c>
      <c r="S457" s="236" t="str">
        <f>IF(AND(R457=$GB$4),"Leve",IF(AND(R457=$GB$5),"Menor",IF(AND(R457=$GB$6),"Moderado",IF(AND(R457=$GB$7),"mayor",IF(AND(R457=$GB$8),"Catastrófico",IF(AND(R457=$GB$10),"Leve",IF(AND(R457=$GB$11),"Menor",IF(AND(R457=$GB$12),"Moderado",IF(AND(R457=$GB$13),"Mayor",IF(AND(R457=$GB$14),"Catastrófico",FALSE))))))))))</f>
        <v>Mayor</v>
      </c>
      <c r="T457" s="234" t="str">
        <f>IF(AND(S457="Leve"),"20%",IF(AND(S457="Menor"),"40%",IF(AND(S457="Moderado"),"60%",IF(AND(S457="Mayor"),"80%",IF(AND(S457="Catastrófico"),"100%","")))))</f>
        <v>80%</v>
      </c>
      <c r="U457" s="236" t="str">
        <f>INDEX('[4]MATRIZ RIESGO'!$D$6:$H$10,MATCH(P457,'[4]MATRIZ RIESGO'!$C$6:$C$10,),MATCH(S457,'[4]MATRIZ RIESGO'!$D$5:$H$5,))</f>
        <v>Alto</v>
      </c>
      <c r="V457" s="38">
        <v>1</v>
      </c>
      <c r="W457" s="38" t="s">
        <v>663</v>
      </c>
      <c r="X457" s="157" t="s">
        <v>55</v>
      </c>
      <c r="Y457" s="86" t="s">
        <v>53</v>
      </c>
      <c r="Z457" s="86" t="s">
        <v>57</v>
      </c>
      <c r="AA457" s="86" t="str">
        <f t="shared" si="12"/>
        <v>25%</v>
      </c>
      <c r="AB457" s="133" t="s">
        <v>788</v>
      </c>
      <c r="AC457" s="133" t="s">
        <v>548</v>
      </c>
      <c r="AD457" s="133" t="s">
        <v>796</v>
      </c>
      <c r="AE457" s="133" t="s">
        <v>785</v>
      </c>
      <c r="AF457" s="39" t="str">
        <f>IFERROR(IF(X457="Probabilidad",(Q457-(+Q457*AA457)),IF(X457="Impacto",Q457,"")),"")</f>
        <v>60%</v>
      </c>
      <c r="AG457" s="242" t="str">
        <f>LOOKUP(2,1/(AF457:AF462&lt;&gt;""),AF457:AF462)</f>
        <v>60%</v>
      </c>
      <c r="AH457" s="242">
        <f>AG457*1</f>
        <v>0.6</v>
      </c>
      <c r="AI457" s="236" t="str">
        <f>IF(AND(AH457&lt;=20%),"Muy Baja",IF(AND(AH457&gt;=21%,AH457&lt;=40%),"Baja",IF(AND(AH457&gt;=41%,AH457&lt;=60%),"Media",IF(AND(AH457&gt;=61%,AH457&lt;=80%),"Alta",IF(AND(AH457&gt;=81%,AH457&gt;=100%),"Muy Alta",FALSE)))))</f>
        <v>Media</v>
      </c>
      <c r="AJ457" s="85">
        <f>IFERROR(IF(X457="Impacto",(T457-(+T457*AA457)),IF(X457="Probabilidad",T457,"")),"")</f>
        <v>0.60000000000000009</v>
      </c>
      <c r="AK457" s="242">
        <f>LOOKUP(2,1/(AJ457:AJ462&lt;&gt;""),AJ457:AJ462)</f>
        <v>0.60000000000000009</v>
      </c>
      <c r="AL457" s="242">
        <f>AK457*1</f>
        <v>0.60000000000000009</v>
      </c>
      <c r="AM457" s="236" t="str">
        <f>CHOOSE((AL457&gt;=0%)+(AL457&gt;=21%)+(AL457&gt;=41%)+(AL457&gt;=61%)+(AL457&gt;=81%),"Leve","Menor","Moderado","Mayor","Catastrófico")</f>
        <v>Moderado</v>
      </c>
      <c r="AN457" s="236" t="str">
        <f>INDEX('[4]MATRIZ RIESGO'!$D$6:$H$10,MATCH(AI457,'[4]MATRIZ RIESGO'!$C$6:$C$10,),MATCH(AM457,'[4]MATRIZ RIESGO'!$D$5:$H$5,))</f>
        <v>Moderado</v>
      </c>
      <c r="AO457" s="236" t="s">
        <v>67</v>
      </c>
      <c r="AP457" s="86"/>
      <c r="AQ457" s="86"/>
      <c r="AR457" s="45"/>
      <c r="AS457" s="86"/>
      <c r="AT457" s="86"/>
      <c r="AU457" s="86"/>
      <c r="AV457" s="237" t="s">
        <v>470</v>
      </c>
      <c r="AW457" s="237" t="s">
        <v>159</v>
      </c>
      <c r="AX457" s="203" t="s">
        <v>484</v>
      </c>
      <c r="AY457" s="209">
        <f>0/1</f>
        <v>0</v>
      </c>
      <c r="AZ457" s="405" t="s">
        <v>721</v>
      </c>
      <c r="BA457" s="198"/>
      <c r="BB457" s="198"/>
      <c r="BC457" s="198"/>
      <c r="BD457" s="196"/>
      <c r="BE457" s="196"/>
      <c r="BF457" s="196"/>
      <c r="BG457" s="196"/>
      <c r="BH457" s="196"/>
      <c r="BI457" s="196"/>
      <c r="BJ457" s="196"/>
      <c r="BK457" s="196"/>
      <c r="BL457" s="196"/>
      <c r="BM457" s="196"/>
      <c r="BN457" s="196"/>
      <c r="BO457" s="196"/>
      <c r="BP457" s="196"/>
      <c r="BQ457" s="196"/>
      <c r="BR457" s="196"/>
      <c r="BS457" s="196"/>
      <c r="BT457" s="196"/>
      <c r="BU457" s="196"/>
      <c r="BV457" s="196"/>
      <c r="BW457" s="196"/>
      <c r="BX457" s="196"/>
      <c r="BY457" s="196"/>
      <c r="BZ457" s="196"/>
      <c r="CA457" s="196"/>
      <c r="CB457" s="196"/>
      <c r="CC457" s="196"/>
      <c r="CD457" s="196"/>
      <c r="CE457" s="196"/>
      <c r="CF457" s="196"/>
      <c r="CG457" s="196"/>
      <c r="CH457" s="196"/>
      <c r="CI457" s="196"/>
      <c r="CJ457" s="196"/>
      <c r="CK457" s="196"/>
      <c r="CL457" s="196"/>
      <c r="FX457" s="27"/>
      <c r="GB457" s="36"/>
    </row>
    <row r="458" spans="1:184" s="92" customFormat="1" ht="13.5" customHeight="1" x14ac:dyDescent="0.3">
      <c r="A458" s="236"/>
      <c r="B458" s="236"/>
      <c r="C458" s="220"/>
      <c r="D458" s="220"/>
      <c r="E458" s="223"/>
      <c r="F458" s="220"/>
      <c r="G458" s="238"/>
      <c r="H458" s="236"/>
      <c r="I458" s="237"/>
      <c r="J458" s="237"/>
      <c r="K458" s="237"/>
      <c r="L458" s="237"/>
      <c r="M458" s="236"/>
      <c r="N458" s="236"/>
      <c r="O458" s="236"/>
      <c r="P458" s="236"/>
      <c r="Q458" s="236"/>
      <c r="R458" s="236"/>
      <c r="S458" s="236"/>
      <c r="T458" s="234"/>
      <c r="U458" s="236"/>
      <c r="V458" s="38"/>
      <c r="W458" s="38"/>
      <c r="X458" s="157"/>
      <c r="Y458" s="86"/>
      <c r="Z458" s="86"/>
      <c r="AA458" s="86" t="str">
        <f t="shared" si="12"/>
        <v/>
      </c>
      <c r="AB458" s="133"/>
      <c r="AC458" s="133"/>
      <c r="AD458" s="133"/>
      <c r="AE458" s="133"/>
      <c r="AF458" s="39" t="str">
        <f>IFERROR(IF(AND(X457="Probabilidad",X458="Probabilidad"),(AF457-(+AF457*AA458)),IF(X458="Probabilidad",(Q457-(+Q457*AA458)),IF(X458="Impacto",AF457,""))),"")</f>
        <v/>
      </c>
      <c r="AG458" s="242"/>
      <c r="AH458" s="242"/>
      <c r="AI458" s="236"/>
      <c r="AJ458" s="85" t="str">
        <f>IFERROR(IF(AND(X457="Impacto",AA458="Impacto"),(AJ457-(+AJ457*AA458)),IF(X458="Impacto",(T457-(+T457*AA458)),IF(X458="Probabilidad",AJ457,""))),"")</f>
        <v/>
      </c>
      <c r="AK458" s="242"/>
      <c r="AL458" s="242"/>
      <c r="AM458" s="236"/>
      <c r="AN458" s="236"/>
      <c r="AO458" s="236"/>
      <c r="AP458" s="86"/>
      <c r="AQ458" s="86"/>
      <c r="AR458" s="45"/>
      <c r="AS458" s="86"/>
      <c r="AT458" s="86"/>
      <c r="AU458" s="86"/>
      <c r="AV458" s="237"/>
      <c r="AW458" s="237"/>
      <c r="AX458" s="204"/>
      <c r="AY458" s="204"/>
      <c r="AZ458" s="403"/>
      <c r="BA458" s="198"/>
      <c r="BB458" s="198"/>
      <c r="BC458" s="198"/>
      <c r="BD458" s="196"/>
      <c r="BE458" s="196"/>
      <c r="BF458" s="196"/>
      <c r="BG458" s="196"/>
      <c r="BH458" s="196"/>
      <c r="BI458" s="196"/>
      <c r="BJ458" s="196"/>
      <c r="BK458" s="196"/>
      <c r="BL458" s="196"/>
      <c r="BM458" s="196"/>
      <c r="BN458" s="196"/>
      <c r="BO458" s="196"/>
      <c r="BP458" s="196"/>
      <c r="BQ458" s="196"/>
      <c r="BR458" s="196"/>
      <c r="BS458" s="196"/>
      <c r="BT458" s="196"/>
      <c r="BU458" s="196"/>
      <c r="BV458" s="196"/>
      <c r="BW458" s="196"/>
      <c r="BX458" s="196"/>
      <c r="BY458" s="196"/>
      <c r="BZ458" s="196"/>
      <c r="CA458" s="196"/>
      <c r="CB458" s="196"/>
      <c r="CC458" s="196"/>
      <c r="CD458" s="196"/>
      <c r="CE458" s="196"/>
      <c r="CF458" s="196"/>
      <c r="CG458" s="196"/>
      <c r="CH458" s="196"/>
      <c r="CI458" s="196"/>
      <c r="CJ458" s="196"/>
      <c r="CK458" s="196"/>
      <c r="CL458" s="196"/>
      <c r="FX458" s="27"/>
    </row>
    <row r="459" spans="1:184" s="92" customFormat="1" ht="13.5" customHeight="1" x14ac:dyDescent="0.3">
      <c r="A459" s="236"/>
      <c r="B459" s="236"/>
      <c r="C459" s="220"/>
      <c r="D459" s="220"/>
      <c r="E459" s="223"/>
      <c r="F459" s="220"/>
      <c r="G459" s="238"/>
      <c r="H459" s="236"/>
      <c r="I459" s="237"/>
      <c r="J459" s="237"/>
      <c r="K459" s="237"/>
      <c r="L459" s="237"/>
      <c r="M459" s="236"/>
      <c r="N459" s="236"/>
      <c r="O459" s="236"/>
      <c r="P459" s="236"/>
      <c r="Q459" s="236"/>
      <c r="R459" s="236"/>
      <c r="S459" s="236"/>
      <c r="T459" s="234"/>
      <c r="U459" s="236"/>
      <c r="V459" s="38"/>
      <c r="W459" s="38"/>
      <c r="X459" s="157"/>
      <c r="Y459" s="86"/>
      <c r="Z459" s="86"/>
      <c r="AA459" s="86" t="str">
        <f t="shared" ref="AA459:AA534" si="15">IF(AND(Y459=$GD$2,Z459=$GE$2),"50%",IF(AND(Y459=$GD$2,Z459=$GE$3),"40%",IF(AND(Y459=$GD$3,Z459=$GE$2),"40%",IF(AND(Y459=$GD$3,Z459=$GE$3),"30%",IF(AND(Y459=$GD$4,Z459=$GE$2),"35%",IF(AND(Y459=$GD$4,Z459=$GE$3),"25%",""))))))</f>
        <v/>
      </c>
      <c r="AB459" s="133"/>
      <c r="AC459" s="133"/>
      <c r="AD459" s="133"/>
      <c r="AE459" s="133"/>
      <c r="AF459" s="39" t="str">
        <f>IFERROR(IF(AND(X458="Probabilidad",X459="Probabilidad"),(AF458-(+AF458*AA459)),IF(X459="Probabilidad",(Q458-(+Q458*AA459)),IF(X459="Impacto",AF458,""))),"")</f>
        <v/>
      </c>
      <c r="AG459" s="242"/>
      <c r="AH459" s="242"/>
      <c r="AI459" s="236"/>
      <c r="AJ459" s="85" t="str">
        <f>IFERROR(IF(AND(X458="Impacto",AA459="Impacto"),(AJ458-(+AJ458*AA459)),IF(X459="Impacto",(T458-(+T458*AA459)),IF(X459="Probabilidad",AJ458,""))),"")</f>
        <v/>
      </c>
      <c r="AK459" s="242"/>
      <c r="AL459" s="242"/>
      <c r="AM459" s="236"/>
      <c r="AN459" s="236"/>
      <c r="AO459" s="236"/>
      <c r="AP459" s="86"/>
      <c r="AQ459" s="86"/>
      <c r="AR459" s="45"/>
      <c r="AS459" s="86"/>
      <c r="AT459" s="86"/>
      <c r="AU459" s="86"/>
      <c r="AV459" s="237"/>
      <c r="AW459" s="237"/>
      <c r="AX459" s="204"/>
      <c r="AY459" s="204"/>
      <c r="AZ459" s="403"/>
      <c r="BA459" s="198"/>
      <c r="BB459" s="198"/>
      <c r="BC459" s="198"/>
      <c r="BD459" s="196"/>
      <c r="BE459" s="196"/>
      <c r="BF459" s="196"/>
      <c r="BG459" s="196"/>
      <c r="BH459" s="196"/>
      <c r="BI459" s="196"/>
      <c r="BJ459" s="196"/>
      <c r="BK459" s="196"/>
      <c r="BL459" s="196"/>
      <c r="BM459" s="196"/>
      <c r="BN459" s="196"/>
      <c r="BO459" s="196"/>
      <c r="BP459" s="196"/>
      <c r="BQ459" s="196"/>
      <c r="BR459" s="196"/>
      <c r="BS459" s="196"/>
      <c r="BT459" s="196"/>
      <c r="BU459" s="196"/>
      <c r="BV459" s="196"/>
      <c r="BW459" s="196"/>
      <c r="BX459" s="196"/>
      <c r="BY459" s="196"/>
      <c r="BZ459" s="196"/>
      <c r="CA459" s="196"/>
      <c r="CB459" s="196"/>
      <c r="CC459" s="196"/>
      <c r="CD459" s="196"/>
      <c r="CE459" s="196"/>
      <c r="CF459" s="196"/>
      <c r="CG459" s="196"/>
      <c r="CH459" s="196"/>
      <c r="CI459" s="196"/>
      <c r="CJ459" s="196"/>
      <c r="CK459" s="196"/>
      <c r="CL459" s="196"/>
      <c r="FX459" s="27"/>
    </row>
    <row r="460" spans="1:184" s="92" customFormat="1" ht="13.5" customHeight="1" x14ac:dyDescent="0.3">
      <c r="A460" s="236"/>
      <c r="B460" s="236"/>
      <c r="C460" s="220"/>
      <c r="D460" s="220"/>
      <c r="E460" s="223"/>
      <c r="F460" s="220"/>
      <c r="G460" s="238"/>
      <c r="H460" s="236"/>
      <c r="I460" s="237"/>
      <c r="J460" s="237"/>
      <c r="K460" s="237"/>
      <c r="L460" s="237"/>
      <c r="M460" s="236"/>
      <c r="N460" s="236"/>
      <c r="O460" s="236"/>
      <c r="P460" s="236"/>
      <c r="Q460" s="236"/>
      <c r="R460" s="236"/>
      <c r="S460" s="236"/>
      <c r="T460" s="234"/>
      <c r="U460" s="236"/>
      <c r="V460" s="38"/>
      <c r="W460" s="38"/>
      <c r="X460" s="157"/>
      <c r="Y460" s="86"/>
      <c r="Z460" s="86"/>
      <c r="AA460" s="86" t="str">
        <f t="shared" si="15"/>
        <v/>
      </c>
      <c r="AB460" s="133"/>
      <c r="AC460" s="133"/>
      <c r="AD460" s="133"/>
      <c r="AE460" s="133"/>
      <c r="AF460" s="39" t="str">
        <f>IFERROR(IF(AND(X459="Probabilidad",X460="Probabilidad"),(AF459-(+AF459*AA460)),IF(X460="Probabilidad",(Q459-(+Q459*AA460)),IF(X460="Impacto",AF459,""))),"")</f>
        <v/>
      </c>
      <c r="AG460" s="242"/>
      <c r="AH460" s="242"/>
      <c r="AI460" s="236"/>
      <c r="AJ460" s="85" t="str">
        <f>IFERROR(IF(AND(X459="Impacto",AA460="Impacto"),(AJ459-(+AJ459*AA460)),IF(X460="Impacto",(T459-(+T459*AA460)),IF(X460="Probabilidad",AJ459,""))),"")</f>
        <v/>
      </c>
      <c r="AK460" s="242"/>
      <c r="AL460" s="242"/>
      <c r="AM460" s="236"/>
      <c r="AN460" s="236"/>
      <c r="AO460" s="236"/>
      <c r="AP460" s="86"/>
      <c r="AQ460" s="86"/>
      <c r="AR460" s="45"/>
      <c r="AS460" s="86"/>
      <c r="AT460" s="86"/>
      <c r="AU460" s="86"/>
      <c r="AV460" s="237"/>
      <c r="AW460" s="237"/>
      <c r="AX460" s="204"/>
      <c r="AY460" s="204"/>
      <c r="AZ460" s="403"/>
      <c r="BA460" s="198"/>
      <c r="BB460" s="198"/>
      <c r="BC460" s="198"/>
      <c r="BD460" s="196"/>
      <c r="BE460" s="196"/>
      <c r="BF460" s="196"/>
      <c r="BG460" s="196"/>
      <c r="BH460" s="196"/>
      <c r="BI460" s="196"/>
      <c r="BJ460" s="196"/>
      <c r="BK460" s="196"/>
      <c r="BL460" s="196"/>
      <c r="BM460" s="196"/>
      <c r="BN460" s="196"/>
      <c r="BO460" s="196"/>
      <c r="BP460" s="196"/>
      <c r="BQ460" s="196"/>
      <c r="BR460" s="196"/>
      <c r="BS460" s="196"/>
      <c r="BT460" s="196"/>
      <c r="BU460" s="196"/>
      <c r="BV460" s="196"/>
      <c r="BW460" s="196"/>
      <c r="BX460" s="196"/>
      <c r="BY460" s="196"/>
      <c r="BZ460" s="196"/>
      <c r="CA460" s="196"/>
      <c r="CB460" s="196"/>
      <c r="CC460" s="196"/>
      <c r="CD460" s="196"/>
      <c r="CE460" s="196"/>
      <c r="CF460" s="196"/>
      <c r="CG460" s="196"/>
      <c r="CH460" s="196"/>
      <c r="CI460" s="196"/>
      <c r="CJ460" s="196"/>
      <c r="CK460" s="196"/>
      <c r="CL460" s="196"/>
      <c r="FX460" s="27"/>
    </row>
    <row r="461" spans="1:184" s="92" customFormat="1" ht="13.5" customHeight="1" x14ac:dyDescent="0.3">
      <c r="A461" s="236"/>
      <c r="B461" s="236"/>
      <c r="C461" s="220"/>
      <c r="D461" s="220"/>
      <c r="E461" s="223"/>
      <c r="F461" s="220"/>
      <c r="G461" s="238"/>
      <c r="H461" s="236"/>
      <c r="I461" s="237"/>
      <c r="J461" s="237"/>
      <c r="K461" s="237"/>
      <c r="L461" s="237"/>
      <c r="M461" s="236"/>
      <c r="N461" s="236"/>
      <c r="O461" s="236"/>
      <c r="P461" s="236"/>
      <c r="Q461" s="236"/>
      <c r="R461" s="236"/>
      <c r="S461" s="236"/>
      <c r="T461" s="234"/>
      <c r="U461" s="236"/>
      <c r="V461" s="38"/>
      <c r="W461" s="38"/>
      <c r="X461" s="157"/>
      <c r="Y461" s="86"/>
      <c r="Z461" s="86"/>
      <c r="AA461" s="86" t="str">
        <f t="shared" si="15"/>
        <v/>
      </c>
      <c r="AB461" s="133"/>
      <c r="AC461" s="133"/>
      <c r="AD461" s="133"/>
      <c r="AE461" s="133"/>
      <c r="AF461" s="39" t="str">
        <f>IFERROR(IF(AND(X460="Probabilidad",X461="Probabilidad"),(AF460-(+AF460*AA461)),IF(X461="Probabilidad",(Q460-(+Q460*AA461)),IF(X461="Impacto",AF460,""))),"")</f>
        <v/>
      </c>
      <c r="AG461" s="242"/>
      <c r="AH461" s="242"/>
      <c r="AI461" s="236"/>
      <c r="AJ461" s="85" t="str">
        <f>IFERROR(IF(AND(X460="Impacto",AA461="Impacto"),(AJ460-(+AJ460*AA461)),IF(X461="Impacto",(T460-(+T460*AA461)),IF(X461="Probabilidad",AJ460,""))),"")</f>
        <v/>
      </c>
      <c r="AK461" s="242"/>
      <c r="AL461" s="242"/>
      <c r="AM461" s="236"/>
      <c r="AN461" s="236"/>
      <c r="AO461" s="236"/>
      <c r="AP461" s="86"/>
      <c r="AQ461" s="86"/>
      <c r="AR461" s="45"/>
      <c r="AS461" s="86"/>
      <c r="AT461" s="86"/>
      <c r="AU461" s="86"/>
      <c r="AV461" s="237"/>
      <c r="AW461" s="237"/>
      <c r="AX461" s="204"/>
      <c r="AY461" s="204"/>
      <c r="AZ461" s="403"/>
      <c r="BA461" s="198"/>
      <c r="BB461" s="198"/>
      <c r="BC461" s="198"/>
      <c r="BD461" s="196"/>
      <c r="BE461" s="196"/>
      <c r="BF461" s="196"/>
      <c r="BG461" s="196"/>
      <c r="BH461" s="196"/>
      <c r="BI461" s="196"/>
      <c r="BJ461" s="196"/>
      <c r="BK461" s="196"/>
      <c r="BL461" s="196"/>
      <c r="BM461" s="196"/>
      <c r="BN461" s="196"/>
      <c r="BO461" s="196"/>
      <c r="BP461" s="196"/>
      <c r="BQ461" s="196"/>
      <c r="BR461" s="196"/>
      <c r="BS461" s="196"/>
      <c r="BT461" s="196"/>
      <c r="BU461" s="196"/>
      <c r="BV461" s="196"/>
      <c r="BW461" s="196"/>
      <c r="BX461" s="196"/>
      <c r="BY461" s="196"/>
      <c r="BZ461" s="196"/>
      <c r="CA461" s="196"/>
      <c r="CB461" s="196"/>
      <c r="CC461" s="196"/>
      <c r="CD461" s="196"/>
      <c r="CE461" s="196"/>
      <c r="CF461" s="196"/>
      <c r="CG461" s="196"/>
      <c r="CH461" s="196"/>
      <c r="CI461" s="196"/>
      <c r="CJ461" s="196"/>
      <c r="CK461" s="196"/>
      <c r="CL461" s="196"/>
      <c r="FX461" s="27"/>
    </row>
    <row r="462" spans="1:184" s="92" customFormat="1" ht="13.5" customHeight="1" x14ac:dyDescent="0.3">
      <c r="A462" s="236"/>
      <c r="B462" s="236"/>
      <c r="C462" s="221"/>
      <c r="D462" s="221"/>
      <c r="E462" s="224"/>
      <c r="F462" s="221"/>
      <c r="G462" s="238"/>
      <c r="H462" s="236"/>
      <c r="I462" s="237"/>
      <c r="J462" s="237"/>
      <c r="K462" s="237"/>
      <c r="L462" s="237"/>
      <c r="M462" s="236"/>
      <c r="N462" s="236"/>
      <c r="O462" s="236"/>
      <c r="P462" s="236"/>
      <c r="Q462" s="236"/>
      <c r="R462" s="236"/>
      <c r="S462" s="236"/>
      <c r="T462" s="234"/>
      <c r="U462" s="236"/>
      <c r="V462" s="38"/>
      <c r="W462" s="38"/>
      <c r="X462" s="157"/>
      <c r="Y462" s="86"/>
      <c r="Z462" s="86"/>
      <c r="AA462" s="86" t="str">
        <f t="shared" si="15"/>
        <v/>
      </c>
      <c r="AB462" s="133"/>
      <c r="AC462" s="133"/>
      <c r="AD462" s="133"/>
      <c r="AE462" s="133"/>
      <c r="AF462" s="39" t="str">
        <f>IFERROR(IF(AND(X461="Probabilidad",X462="Probabilidad"),(AF461-(+AF461*AA462)),IF(X462="Probabilidad",(Q461-(+Q461*AA462)),IF(X462="Impacto",AF461,""))),"")</f>
        <v/>
      </c>
      <c r="AG462" s="242"/>
      <c r="AH462" s="242"/>
      <c r="AI462" s="236"/>
      <c r="AJ462" s="85" t="str">
        <f>IFERROR(IF(AND(X461="Impacto",AA462="Impacto"),(AJ461-(+AJ461*AA462)),IF(X462="Impacto",(T461-(+T461*AA462)),IF(X462="Probabilidad",AJ461,""))),"")</f>
        <v/>
      </c>
      <c r="AK462" s="242"/>
      <c r="AL462" s="242"/>
      <c r="AM462" s="236"/>
      <c r="AN462" s="236"/>
      <c r="AO462" s="236"/>
      <c r="AP462" s="86"/>
      <c r="AQ462" s="86"/>
      <c r="AR462" s="45"/>
      <c r="AS462" s="86"/>
      <c r="AT462" s="86"/>
      <c r="AU462" s="86"/>
      <c r="AV462" s="237"/>
      <c r="AW462" s="237"/>
      <c r="AX462" s="205"/>
      <c r="AY462" s="205"/>
      <c r="AZ462" s="404"/>
      <c r="BA462" s="198"/>
      <c r="BB462" s="198"/>
      <c r="BC462" s="198"/>
      <c r="BD462" s="196"/>
      <c r="BE462" s="196"/>
      <c r="BF462" s="196"/>
      <c r="BG462" s="196"/>
      <c r="BH462" s="196"/>
      <c r="BI462" s="196"/>
      <c r="BJ462" s="196"/>
      <c r="BK462" s="196"/>
      <c r="BL462" s="196"/>
      <c r="BM462" s="196"/>
      <c r="BN462" s="196"/>
      <c r="BO462" s="196"/>
      <c r="BP462" s="196"/>
      <c r="BQ462" s="196"/>
      <c r="BR462" s="196"/>
      <c r="BS462" s="196"/>
      <c r="BT462" s="196"/>
      <c r="BU462" s="196"/>
      <c r="BV462" s="196"/>
      <c r="BW462" s="196"/>
      <c r="BX462" s="196"/>
      <c r="BY462" s="196"/>
      <c r="BZ462" s="196"/>
      <c r="CA462" s="196"/>
      <c r="CB462" s="196"/>
      <c r="CC462" s="196"/>
      <c r="CD462" s="196"/>
      <c r="CE462" s="196"/>
      <c r="CF462" s="196"/>
      <c r="CG462" s="196"/>
      <c r="CH462" s="196"/>
      <c r="CI462" s="196"/>
      <c r="CJ462" s="196"/>
      <c r="CK462" s="196"/>
      <c r="CL462" s="196"/>
      <c r="FX462" s="27"/>
      <c r="GB462" s="37"/>
    </row>
    <row r="463" spans="1:184" s="92" customFormat="1" ht="14.25" customHeight="1" x14ac:dyDescent="0.3">
      <c r="A463" s="236">
        <v>75</v>
      </c>
      <c r="B463" s="236" t="s">
        <v>457</v>
      </c>
      <c r="C463" s="219" t="s">
        <v>841</v>
      </c>
      <c r="D463" s="219" t="s">
        <v>814</v>
      </c>
      <c r="E463" s="222" t="str">
        <f>IFERROR(VLOOKUP(C463,Tabla4[#All],2,0),"")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463" s="219" t="s">
        <v>250</v>
      </c>
      <c r="G463" s="238" t="s">
        <v>32</v>
      </c>
      <c r="H463" s="236" t="s">
        <v>72</v>
      </c>
      <c r="I463" s="237" t="s">
        <v>473</v>
      </c>
      <c r="J463" s="237" t="s">
        <v>474</v>
      </c>
      <c r="K463" s="237" t="s">
        <v>475</v>
      </c>
      <c r="L463" s="237" t="s">
        <v>662</v>
      </c>
      <c r="M463" s="236" t="s">
        <v>32</v>
      </c>
      <c r="N463" s="236" t="s">
        <v>163</v>
      </c>
      <c r="O463" s="236">
        <v>1</v>
      </c>
      <c r="P463" s="236" t="str">
        <f>IF(AND(O463&lt;=2),"Muy Baja",IF(AND(O463&gt;=3,O463&lt;=23),"Baja",IF(AND(O463&gt;=24,O463&lt;=499),"Media",IF(AND(O463&gt;=500,O463&lt;=4999),"Alta",IF(AND(O463&gt;=5000),"Muy Alta",FALSE)))))</f>
        <v>Muy Baja</v>
      </c>
      <c r="Q463" s="236" t="str">
        <f>IF(AND(O463&lt;=2),"20%",IF(AND(O463&gt;=3,O463&lt;=23),"40%",IF(AND(O463&gt;=24,O463&lt;=499),"60%",IF(AND(O463&gt;=500,O463&lt;=4999),"80%",IF(AND(O463&gt;=5000),"100%",FALSE)))))</f>
        <v>20%</v>
      </c>
      <c r="R463" s="236" t="s">
        <v>44</v>
      </c>
      <c r="S463" s="236" t="str">
        <f>IF(AND(R463=$GB$4),"Leve",IF(AND(R463=$GB$5),"Menor",IF(AND(R463=$GB$6),"Moderado",IF(AND(R463=$GB$7),"mayor",IF(AND(R463=$GB$8),"Catastrófico",IF(AND(R463=$GB$10),"Leve",IF(AND(R463=$GB$11),"Menor",IF(AND(R463=$GB$12),"Moderado",IF(AND(R463=$GB$13),"Mayor",IF(AND(R463=$GB$14),"Catastrófico",FALSE))))))))))</f>
        <v>Catastrófico</v>
      </c>
      <c r="T463" s="234" t="str">
        <f>IF(AND(S463="Leve"),"20%",IF(AND(S463="Menor"),"40%",IF(AND(S463="Moderado"),"60%",IF(AND(S463="Mayor"),"80%",IF(AND(S463="Catastrófico"),"100%","")))))</f>
        <v>100%</v>
      </c>
      <c r="U463" s="236" t="str">
        <f>INDEX('[4]MATRIZ RIESGO'!$D$6:$H$10,MATCH(P463,'[4]MATRIZ RIESGO'!$C$6:$C$10,),MATCH(S463,'[4]MATRIZ RIESGO'!$D$5:$H$5,))</f>
        <v>Extremo</v>
      </c>
      <c r="V463" s="38">
        <v>1</v>
      </c>
      <c r="W463" s="38" t="s">
        <v>476</v>
      </c>
      <c r="X463" s="157" t="s">
        <v>54</v>
      </c>
      <c r="Y463" s="86" t="s">
        <v>51</v>
      </c>
      <c r="Z463" s="86" t="s">
        <v>57</v>
      </c>
      <c r="AA463" s="86" t="str">
        <f t="shared" si="15"/>
        <v>40%</v>
      </c>
      <c r="AB463" s="133" t="s">
        <v>788</v>
      </c>
      <c r="AC463" s="133" t="s">
        <v>791</v>
      </c>
      <c r="AD463" s="133" t="s">
        <v>796</v>
      </c>
      <c r="AE463" s="133" t="s">
        <v>785</v>
      </c>
      <c r="AF463" s="39">
        <f>IFERROR(IF(X463="Probabilidad",(Q463-(+Q463*AA463)),IF(X463="Impacto",Q463,"")),"")</f>
        <v>0.12</v>
      </c>
      <c r="AG463" s="242">
        <f>LOOKUP(2,1/(AF463:AF468&lt;&gt;""),AF463:AF468)</f>
        <v>7.1999999999999995E-2</v>
      </c>
      <c r="AH463" s="242">
        <f>AG463*1</f>
        <v>7.1999999999999995E-2</v>
      </c>
      <c r="AI463" s="236" t="str">
        <f>IF(AND(AH463&lt;=20%),"Muy Baja",IF(AND(AH463&gt;=21%,AH463&lt;=40%),"Baja",IF(AND(AH463&gt;=41%,AH463&lt;=60%),"Media",IF(AND(AH463&gt;=61%,AH463&lt;=80%),"Alta",IF(AND(AH463&gt;=81%,AH463&gt;=100%),"Muy Alta",FALSE)))))</f>
        <v>Muy Baja</v>
      </c>
      <c r="AJ463" s="85" t="str">
        <f>IFERROR(IF(X463="Impacto",(T463-(+T463*AA463)),IF(X463="Probabilidad",T463,"")),"")</f>
        <v>100%</v>
      </c>
      <c r="AK463" s="242">
        <f>LOOKUP(2,1/(AJ463:AJ468&lt;&gt;""),AJ463:AJ468)</f>
        <v>0</v>
      </c>
      <c r="AL463" s="242">
        <f>AK463*1</f>
        <v>0</v>
      </c>
      <c r="AM463" s="236" t="str">
        <f>CHOOSE((AL463&gt;=0%)+(AL463&gt;=21%)+(AL463&gt;=41%)+(AL463&gt;=61%)+(AL463&gt;=81%),"Leve","Menor","Moderado","Mayor","Catastrófico")</f>
        <v>Leve</v>
      </c>
      <c r="AN463" s="236" t="str">
        <f>INDEX('[4]MATRIZ RIESGO'!$D$6:$H$10,MATCH(AI463,'[4]MATRIZ RIESGO'!$C$6:$C$10,),MATCH(AM463,'[4]MATRIZ RIESGO'!$D$5:$H$5,))</f>
        <v>Bajo</v>
      </c>
      <c r="AO463" s="236" t="s">
        <v>65</v>
      </c>
      <c r="AP463" s="86"/>
      <c r="AQ463" s="86"/>
      <c r="AR463" s="45"/>
      <c r="AS463" s="86"/>
      <c r="AT463" s="86"/>
      <c r="AU463" s="86"/>
      <c r="AV463" s="237" t="s">
        <v>477</v>
      </c>
      <c r="AW463" s="237" t="s">
        <v>159</v>
      </c>
      <c r="AX463" s="203" t="s">
        <v>484</v>
      </c>
      <c r="AY463" s="203">
        <f>100%</f>
        <v>1</v>
      </c>
      <c r="AZ463" s="405" t="s">
        <v>722</v>
      </c>
      <c r="BA463" s="198"/>
      <c r="BB463" s="198"/>
      <c r="BC463" s="198"/>
      <c r="BD463" s="196"/>
      <c r="BE463" s="196"/>
      <c r="BF463" s="196"/>
      <c r="BG463" s="196"/>
      <c r="BH463" s="196"/>
      <c r="BI463" s="196"/>
      <c r="BJ463" s="196"/>
      <c r="BK463" s="196"/>
      <c r="BL463" s="196"/>
      <c r="BM463" s="196"/>
      <c r="BN463" s="196"/>
      <c r="BO463" s="196"/>
      <c r="BP463" s="196"/>
      <c r="BQ463" s="196"/>
      <c r="BR463" s="196"/>
      <c r="BS463" s="196"/>
      <c r="BT463" s="196"/>
      <c r="BU463" s="196"/>
      <c r="BV463" s="196"/>
      <c r="BW463" s="196"/>
      <c r="BX463" s="196"/>
      <c r="BY463" s="196"/>
      <c r="BZ463" s="196"/>
      <c r="CA463" s="196"/>
      <c r="CB463" s="196"/>
      <c r="CC463" s="196"/>
      <c r="CD463" s="196"/>
      <c r="CE463" s="196"/>
      <c r="CF463" s="196"/>
      <c r="CG463" s="196"/>
      <c r="CH463" s="196"/>
      <c r="CI463" s="196"/>
      <c r="CJ463" s="196"/>
      <c r="CK463" s="196"/>
      <c r="CL463" s="196"/>
      <c r="FX463" s="27"/>
      <c r="GB463" s="36"/>
    </row>
    <row r="464" spans="1:184" s="92" customFormat="1" ht="14.25" customHeight="1" x14ac:dyDescent="0.3">
      <c r="A464" s="236"/>
      <c r="B464" s="236"/>
      <c r="C464" s="220"/>
      <c r="D464" s="220"/>
      <c r="E464" s="223"/>
      <c r="F464" s="220"/>
      <c r="G464" s="238"/>
      <c r="H464" s="236"/>
      <c r="I464" s="237"/>
      <c r="J464" s="237"/>
      <c r="K464" s="237"/>
      <c r="L464" s="237"/>
      <c r="M464" s="236"/>
      <c r="N464" s="236"/>
      <c r="O464" s="236"/>
      <c r="P464" s="236"/>
      <c r="Q464" s="236"/>
      <c r="R464" s="236"/>
      <c r="S464" s="236"/>
      <c r="T464" s="234"/>
      <c r="U464" s="236"/>
      <c r="V464" s="38">
        <v>2</v>
      </c>
      <c r="W464" s="38" t="s">
        <v>908</v>
      </c>
      <c r="X464" s="157" t="s">
        <v>54</v>
      </c>
      <c r="Y464" s="86" t="s">
        <v>51</v>
      </c>
      <c r="Z464" s="86" t="s">
        <v>57</v>
      </c>
      <c r="AA464" s="86" t="str">
        <f t="shared" si="15"/>
        <v>40%</v>
      </c>
      <c r="AB464" s="133" t="s">
        <v>790</v>
      </c>
      <c r="AC464" s="133" t="s">
        <v>791</v>
      </c>
      <c r="AD464" s="133" t="s">
        <v>796</v>
      </c>
      <c r="AE464" s="133" t="s">
        <v>785</v>
      </c>
      <c r="AF464" s="39">
        <f>IFERROR(IF(AND(X463="Probabilidad",X464="Probabilidad"),(AF463-(+AF463*AA464)),IF(X464="Probabilidad",(Q463-(+Q463*AA464)),IF(X464="Impacto",AF463,""))),"")</f>
        <v>7.1999999999999995E-2</v>
      </c>
      <c r="AG464" s="242"/>
      <c r="AH464" s="242"/>
      <c r="AI464" s="236"/>
      <c r="AJ464" s="85" t="str">
        <f>IFERROR(IF(AND(X463="Impacto",AA464="Impacto"),(AJ463-(+AJ463*AA464)),IF(X464="Impacto",(T463-(+T463*AA464)),IF(X464="Probabilidad",AJ463,""))),"")</f>
        <v>100%</v>
      </c>
      <c r="AK464" s="242"/>
      <c r="AL464" s="242"/>
      <c r="AM464" s="236"/>
      <c r="AN464" s="236"/>
      <c r="AO464" s="236"/>
      <c r="AP464" s="86"/>
      <c r="AQ464" s="86"/>
      <c r="AR464" s="45"/>
      <c r="AS464" s="86"/>
      <c r="AT464" s="86"/>
      <c r="AU464" s="86"/>
      <c r="AV464" s="237"/>
      <c r="AW464" s="237"/>
      <c r="AX464" s="204"/>
      <c r="AY464" s="204"/>
      <c r="AZ464" s="403"/>
      <c r="BA464" s="198"/>
      <c r="BB464" s="198"/>
      <c r="BC464" s="198"/>
      <c r="BD464" s="196"/>
      <c r="BE464" s="196"/>
      <c r="BF464" s="196"/>
      <c r="BG464" s="196"/>
      <c r="BH464" s="196"/>
      <c r="BI464" s="196"/>
      <c r="BJ464" s="196"/>
      <c r="BK464" s="196"/>
      <c r="BL464" s="196"/>
      <c r="BM464" s="196"/>
      <c r="BN464" s="196"/>
      <c r="BO464" s="196"/>
      <c r="BP464" s="196"/>
      <c r="BQ464" s="196"/>
      <c r="BR464" s="196"/>
      <c r="BS464" s="196"/>
      <c r="BT464" s="196"/>
      <c r="BU464" s="196"/>
      <c r="BV464" s="196"/>
      <c r="BW464" s="196"/>
      <c r="BX464" s="196"/>
      <c r="BY464" s="196"/>
      <c r="BZ464" s="196"/>
      <c r="CA464" s="196"/>
      <c r="CB464" s="196"/>
      <c r="CC464" s="196"/>
      <c r="CD464" s="196"/>
      <c r="CE464" s="196"/>
      <c r="CF464" s="196"/>
      <c r="CG464" s="196"/>
      <c r="CH464" s="196"/>
      <c r="CI464" s="196"/>
      <c r="CJ464" s="196"/>
      <c r="CK464" s="196"/>
      <c r="CL464" s="196"/>
      <c r="FX464" s="27"/>
    </row>
    <row r="465" spans="1:192" s="92" customFormat="1" ht="14.25" customHeight="1" x14ac:dyDescent="0.3">
      <c r="A465" s="236"/>
      <c r="B465" s="236"/>
      <c r="C465" s="220"/>
      <c r="D465" s="220"/>
      <c r="E465" s="223"/>
      <c r="F465" s="220"/>
      <c r="G465" s="238"/>
      <c r="H465" s="236"/>
      <c r="I465" s="237"/>
      <c r="J465" s="237"/>
      <c r="K465" s="237"/>
      <c r="L465" s="237"/>
      <c r="M465" s="236"/>
      <c r="N465" s="236"/>
      <c r="O465" s="236"/>
      <c r="P465" s="236"/>
      <c r="Q465" s="236"/>
      <c r="R465" s="236"/>
      <c r="S465" s="236"/>
      <c r="T465" s="234"/>
      <c r="U465" s="236"/>
      <c r="V465" s="38">
        <v>3</v>
      </c>
      <c r="W465" s="38" t="s">
        <v>479</v>
      </c>
      <c r="X465" s="157" t="s">
        <v>55</v>
      </c>
      <c r="Y465" s="86" t="s">
        <v>53</v>
      </c>
      <c r="Z465" s="86" t="s">
        <v>57</v>
      </c>
      <c r="AA465" s="86" t="str">
        <f t="shared" si="15"/>
        <v>25%</v>
      </c>
      <c r="AB465" s="133" t="s">
        <v>790</v>
      </c>
      <c r="AC465" s="133" t="s">
        <v>791</v>
      </c>
      <c r="AD465" s="133" t="s">
        <v>796</v>
      </c>
      <c r="AE465" s="133" t="s">
        <v>785</v>
      </c>
      <c r="AF465" s="39">
        <f>IFERROR(IF(AND(X464="Probabilidad",X465="Probabilidad"),(AF464-(+AF464*AA465)),IF(X465="Probabilidad",(Q464-(+Q464*AA465)),IF(X465="Impacto",AF464,""))),"")</f>
        <v>7.1999999999999995E-2</v>
      </c>
      <c r="AG465" s="242"/>
      <c r="AH465" s="242"/>
      <c r="AI465" s="236"/>
      <c r="AJ465" s="85">
        <f>IFERROR(IF(AND(X464="Impacto",AA465="Impacto"),(AJ464-(+AJ464*AA465)),IF(X465="Impacto",(T464-(+T464*AA465)),IF(X465="Probabilidad",AJ464,""))),"")</f>
        <v>0</v>
      </c>
      <c r="AK465" s="242"/>
      <c r="AL465" s="242"/>
      <c r="AM465" s="236"/>
      <c r="AN465" s="236"/>
      <c r="AO465" s="236"/>
      <c r="AP465" s="86"/>
      <c r="AQ465" s="86"/>
      <c r="AR465" s="45"/>
      <c r="AS465" s="86"/>
      <c r="AT465" s="86"/>
      <c r="AU465" s="86"/>
      <c r="AV465" s="237"/>
      <c r="AW465" s="237"/>
      <c r="AX465" s="204"/>
      <c r="AY465" s="204"/>
      <c r="AZ465" s="403"/>
      <c r="BA465" s="198"/>
      <c r="BB465" s="198"/>
      <c r="BC465" s="198"/>
      <c r="BD465" s="196"/>
      <c r="BE465" s="196"/>
      <c r="BF465" s="196"/>
      <c r="BG465" s="196"/>
      <c r="BH465" s="196"/>
      <c r="BI465" s="196"/>
      <c r="BJ465" s="196"/>
      <c r="BK465" s="196"/>
      <c r="BL465" s="196"/>
      <c r="BM465" s="196"/>
      <c r="BN465" s="196"/>
      <c r="BO465" s="196"/>
      <c r="BP465" s="196"/>
      <c r="BQ465" s="196"/>
      <c r="BR465" s="196"/>
      <c r="BS465" s="196"/>
      <c r="BT465" s="196"/>
      <c r="BU465" s="196"/>
      <c r="BV465" s="196"/>
      <c r="BW465" s="196"/>
      <c r="BX465" s="196"/>
      <c r="BY465" s="196"/>
      <c r="BZ465" s="196"/>
      <c r="CA465" s="196"/>
      <c r="CB465" s="196"/>
      <c r="CC465" s="196"/>
      <c r="CD465" s="196"/>
      <c r="CE465" s="196"/>
      <c r="CF465" s="196"/>
      <c r="CG465" s="196"/>
      <c r="CH465" s="196"/>
      <c r="CI465" s="196"/>
      <c r="CJ465" s="196"/>
      <c r="CK465" s="196"/>
      <c r="CL465" s="196"/>
      <c r="FX465" s="27"/>
    </row>
    <row r="466" spans="1:192" s="92" customFormat="1" ht="14.25" customHeight="1" x14ac:dyDescent="0.3">
      <c r="A466" s="236"/>
      <c r="B466" s="236"/>
      <c r="C466" s="220"/>
      <c r="D466" s="220"/>
      <c r="E466" s="223"/>
      <c r="F466" s="220"/>
      <c r="G466" s="238"/>
      <c r="H466" s="236"/>
      <c r="I466" s="237"/>
      <c r="J466" s="237"/>
      <c r="K466" s="237"/>
      <c r="L466" s="237"/>
      <c r="M466" s="236"/>
      <c r="N466" s="236"/>
      <c r="O466" s="236"/>
      <c r="P466" s="236"/>
      <c r="Q466" s="236"/>
      <c r="R466" s="236"/>
      <c r="S466" s="236"/>
      <c r="T466" s="234"/>
      <c r="U466" s="236"/>
      <c r="V466" s="38">
        <v>4</v>
      </c>
      <c r="W466" s="38" t="s">
        <v>730</v>
      </c>
      <c r="X466" s="157" t="s">
        <v>55</v>
      </c>
      <c r="Y466" s="86" t="s">
        <v>53</v>
      </c>
      <c r="Z466" s="86" t="s">
        <v>56</v>
      </c>
      <c r="AA466" s="86" t="str">
        <f t="shared" si="15"/>
        <v>35%</v>
      </c>
      <c r="AB466" s="133" t="s">
        <v>790</v>
      </c>
      <c r="AC466" s="133" t="s">
        <v>791</v>
      </c>
      <c r="AD466" s="133" t="s">
        <v>796</v>
      </c>
      <c r="AE466" s="133" t="s">
        <v>785</v>
      </c>
      <c r="AF466" s="39">
        <f>IFERROR(IF(AND(X465="Probabilidad",X466="Probabilidad"),(AF465-(+AF465*AA466)),IF(X466="Probabilidad",(Q465-(+Q465*AA466)),IF(X466="Impacto",AF465,""))),"")</f>
        <v>7.1999999999999995E-2</v>
      </c>
      <c r="AG466" s="242"/>
      <c r="AH466" s="242"/>
      <c r="AI466" s="236"/>
      <c r="AJ466" s="85">
        <f>IFERROR(IF(AND(X465="Impacto",AA466="Impacto"),(AJ465-(+AJ465*AA466)),IF(X466="Impacto",(T465-(+T465*AA466)),IF(X466="Probabilidad",AJ465,""))),"")</f>
        <v>0</v>
      </c>
      <c r="AK466" s="242"/>
      <c r="AL466" s="242"/>
      <c r="AM466" s="236"/>
      <c r="AN466" s="236"/>
      <c r="AO466" s="236"/>
      <c r="AP466" s="86"/>
      <c r="AQ466" s="86"/>
      <c r="AR466" s="45"/>
      <c r="AS466" s="86"/>
      <c r="AT466" s="86"/>
      <c r="AU466" s="86"/>
      <c r="AV466" s="237"/>
      <c r="AW466" s="237"/>
      <c r="AX466" s="204"/>
      <c r="AY466" s="204"/>
      <c r="AZ466" s="403"/>
      <c r="BA466" s="198"/>
      <c r="BB466" s="198"/>
      <c r="BC466" s="198"/>
      <c r="BD466" s="196"/>
      <c r="BE466" s="196"/>
      <c r="BF466" s="196"/>
      <c r="BG466" s="196"/>
      <c r="BH466" s="196"/>
      <c r="BI466" s="196"/>
      <c r="BJ466" s="196"/>
      <c r="BK466" s="196"/>
      <c r="BL466" s="196"/>
      <c r="BM466" s="196"/>
      <c r="BN466" s="196"/>
      <c r="BO466" s="196"/>
      <c r="BP466" s="196"/>
      <c r="BQ466" s="196"/>
      <c r="BR466" s="196"/>
      <c r="BS466" s="196"/>
      <c r="BT466" s="196"/>
      <c r="BU466" s="196"/>
      <c r="BV466" s="196"/>
      <c r="BW466" s="196"/>
      <c r="BX466" s="196"/>
      <c r="BY466" s="196"/>
      <c r="BZ466" s="196"/>
      <c r="CA466" s="196"/>
      <c r="CB466" s="196"/>
      <c r="CC466" s="196"/>
      <c r="CD466" s="196"/>
      <c r="CE466" s="196"/>
      <c r="CF466" s="196"/>
      <c r="CG466" s="196"/>
      <c r="CH466" s="196"/>
      <c r="CI466" s="196"/>
      <c r="CJ466" s="196"/>
      <c r="CK466" s="196"/>
      <c r="CL466" s="196"/>
      <c r="FX466" s="27"/>
    </row>
    <row r="467" spans="1:192" s="92" customFormat="1" ht="14.25" customHeight="1" x14ac:dyDescent="0.3">
      <c r="A467" s="236"/>
      <c r="B467" s="236"/>
      <c r="C467" s="220"/>
      <c r="D467" s="220"/>
      <c r="E467" s="223"/>
      <c r="F467" s="220"/>
      <c r="G467" s="238"/>
      <c r="H467" s="236"/>
      <c r="I467" s="237"/>
      <c r="J467" s="237"/>
      <c r="K467" s="237"/>
      <c r="L467" s="237"/>
      <c r="M467" s="236"/>
      <c r="N467" s="236"/>
      <c r="O467" s="236"/>
      <c r="P467" s="236"/>
      <c r="Q467" s="236"/>
      <c r="R467" s="236"/>
      <c r="S467" s="236"/>
      <c r="T467" s="234"/>
      <c r="U467" s="236"/>
      <c r="V467" s="38"/>
      <c r="W467" s="38"/>
      <c r="X467" s="157"/>
      <c r="Y467" s="86"/>
      <c r="Z467" s="86"/>
      <c r="AA467" s="86" t="str">
        <f t="shared" si="15"/>
        <v/>
      </c>
      <c r="AB467" s="133"/>
      <c r="AC467" s="133"/>
      <c r="AD467" s="133"/>
      <c r="AE467" s="133"/>
      <c r="AF467" s="39" t="str">
        <f>IFERROR(IF(AND(X466="Probabilidad",X467="Probabilidad"),(AF466-(+AF466*AA467)),IF(X467="Probabilidad",(Q466-(+Q466*AA467)),IF(X467="Impacto",AF466,""))),"")</f>
        <v/>
      </c>
      <c r="AG467" s="242"/>
      <c r="AH467" s="242"/>
      <c r="AI467" s="236"/>
      <c r="AJ467" s="85" t="str">
        <f>IFERROR(IF(AND(X466="Impacto",AA467="Impacto"),(AJ466-(+AJ466*AA467)),IF(X467="Impacto",(T466-(+T466*AA467)),IF(X467="Probabilidad",AJ466,""))),"")</f>
        <v/>
      </c>
      <c r="AK467" s="242"/>
      <c r="AL467" s="242"/>
      <c r="AM467" s="236"/>
      <c r="AN467" s="236"/>
      <c r="AO467" s="236"/>
      <c r="AP467" s="86"/>
      <c r="AQ467" s="86"/>
      <c r="AR467" s="45"/>
      <c r="AS467" s="86"/>
      <c r="AT467" s="86"/>
      <c r="AU467" s="86"/>
      <c r="AV467" s="237"/>
      <c r="AW467" s="237"/>
      <c r="AX467" s="204"/>
      <c r="AY467" s="204"/>
      <c r="AZ467" s="403"/>
      <c r="BA467" s="198"/>
      <c r="BB467" s="198"/>
      <c r="BC467" s="198"/>
      <c r="BD467" s="196"/>
      <c r="BE467" s="196"/>
      <c r="BF467" s="196"/>
      <c r="BG467" s="196"/>
      <c r="BH467" s="196"/>
      <c r="BI467" s="196"/>
      <c r="BJ467" s="196"/>
      <c r="BK467" s="196"/>
      <c r="BL467" s="196"/>
      <c r="BM467" s="196"/>
      <c r="BN467" s="196"/>
      <c r="BO467" s="196"/>
      <c r="BP467" s="196"/>
      <c r="BQ467" s="196"/>
      <c r="BR467" s="196"/>
      <c r="BS467" s="196"/>
      <c r="BT467" s="196"/>
      <c r="BU467" s="196"/>
      <c r="BV467" s="196"/>
      <c r="BW467" s="196"/>
      <c r="BX467" s="196"/>
      <c r="BY467" s="196"/>
      <c r="BZ467" s="196"/>
      <c r="CA467" s="196"/>
      <c r="CB467" s="196"/>
      <c r="CC467" s="196"/>
      <c r="CD467" s="196"/>
      <c r="CE467" s="196"/>
      <c r="CF467" s="196"/>
      <c r="CG467" s="196"/>
      <c r="CH467" s="196"/>
      <c r="CI467" s="196"/>
      <c r="CJ467" s="196"/>
      <c r="CK467" s="196"/>
      <c r="CL467" s="196"/>
      <c r="FX467" s="27"/>
    </row>
    <row r="468" spans="1:192" s="92" customFormat="1" ht="14.25" customHeight="1" x14ac:dyDescent="0.25">
      <c r="A468" s="236"/>
      <c r="B468" s="236"/>
      <c r="C468" s="221"/>
      <c r="D468" s="221"/>
      <c r="E468" s="224"/>
      <c r="F468" s="221"/>
      <c r="G468" s="238"/>
      <c r="H468" s="236"/>
      <c r="I468" s="237"/>
      <c r="J468" s="237"/>
      <c r="K468" s="237"/>
      <c r="L468" s="237"/>
      <c r="M468" s="236"/>
      <c r="N468" s="236"/>
      <c r="O468" s="236"/>
      <c r="P468" s="236"/>
      <c r="Q468" s="236"/>
      <c r="R468" s="236"/>
      <c r="S468" s="236"/>
      <c r="T468" s="234"/>
      <c r="U468" s="236"/>
      <c r="V468" s="38"/>
      <c r="W468" s="38"/>
      <c r="X468" s="157"/>
      <c r="Y468" s="86"/>
      <c r="Z468" s="86"/>
      <c r="AA468" s="86" t="str">
        <f t="shared" si="15"/>
        <v/>
      </c>
      <c r="AB468" s="133"/>
      <c r="AC468" s="133"/>
      <c r="AD468" s="133"/>
      <c r="AE468" s="133"/>
      <c r="AF468" s="39" t="str">
        <f>IFERROR(IF(AND(X467="Probabilidad",X468="Probabilidad"),(AF467-(+AF467*AA468)),IF(X468="Probabilidad",(Q467-(+Q467*AA468)),IF(X468="Impacto",AF467,""))),"")</f>
        <v/>
      </c>
      <c r="AG468" s="242"/>
      <c r="AH468" s="242"/>
      <c r="AI468" s="236"/>
      <c r="AJ468" s="85" t="str">
        <f>IFERROR(IF(AND(X467="Impacto",AA468="Impacto"),(AJ467-(+AJ467*AA468)),IF(X468="Impacto",(T467-(+T467*AA468)),IF(X468="Probabilidad",AJ467,""))),"")</f>
        <v/>
      </c>
      <c r="AK468" s="242"/>
      <c r="AL468" s="242"/>
      <c r="AM468" s="236"/>
      <c r="AN468" s="236"/>
      <c r="AO468" s="236"/>
      <c r="AP468" s="86"/>
      <c r="AQ468" s="86"/>
      <c r="AR468" s="45"/>
      <c r="AS468" s="86"/>
      <c r="AT468" s="86"/>
      <c r="AU468" s="86"/>
      <c r="AV468" s="237"/>
      <c r="AW468" s="237"/>
      <c r="AX468" s="205"/>
      <c r="AY468" s="205"/>
      <c r="AZ468" s="404"/>
      <c r="BA468" s="198"/>
      <c r="BB468" s="198"/>
      <c r="BC468" s="198"/>
      <c r="BD468" s="196"/>
      <c r="BE468" s="196"/>
      <c r="BF468" s="196"/>
      <c r="BG468" s="196"/>
      <c r="BH468" s="196"/>
      <c r="BI468" s="196"/>
      <c r="BJ468" s="196"/>
      <c r="BK468" s="196"/>
      <c r="BL468" s="196"/>
      <c r="BM468" s="196"/>
      <c r="BN468" s="196"/>
      <c r="BO468" s="196"/>
      <c r="BP468" s="196"/>
      <c r="BQ468" s="196"/>
      <c r="BR468" s="196"/>
      <c r="BS468" s="196"/>
      <c r="BT468" s="196"/>
      <c r="BU468" s="196"/>
      <c r="BV468" s="196"/>
      <c r="BW468" s="196"/>
      <c r="BX468" s="196"/>
      <c r="BY468" s="196"/>
      <c r="BZ468" s="196"/>
      <c r="CA468" s="196"/>
      <c r="CB468" s="196"/>
      <c r="CC468" s="196"/>
      <c r="CD468" s="196"/>
      <c r="CE468" s="196"/>
      <c r="CF468" s="196"/>
      <c r="CG468" s="196"/>
      <c r="CH468" s="196"/>
      <c r="CI468" s="196"/>
      <c r="CJ468" s="196"/>
      <c r="CK468" s="196"/>
      <c r="CL468" s="196"/>
      <c r="FX468" s="28"/>
      <c r="FY468" s="26"/>
      <c r="FZ468" s="26"/>
      <c r="GA468" s="26"/>
      <c r="GB468" s="26"/>
      <c r="GC468" s="26"/>
      <c r="GD468" s="26"/>
      <c r="GE468" s="26"/>
      <c r="GF468" s="26"/>
      <c r="GG468" s="26"/>
      <c r="GH468" s="26"/>
      <c r="GI468" s="26"/>
      <c r="GJ468" s="26"/>
    </row>
    <row r="469" spans="1:192" s="92" customFormat="1" ht="13.5" customHeight="1" x14ac:dyDescent="0.3">
      <c r="A469" s="236">
        <v>76</v>
      </c>
      <c r="B469" s="236" t="s">
        <v>457</v>
      </c>
      <c r="C469" s="219" t="s">
        <v>841</v>
      </c>
      <c r="D469" s="219" t="s">
        <v>814</v>
      </c>
      <c r="E469" s="222" t="str">
        <f>IFERROR(VLOOKUP(C469,Tabla4[#All],2,0),"")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469" s="219" t="s">
        <v>29</v>
      </c>
      <c r="G469" s="238" t="s">
        <v>32</v>
      </c>
      <c r="H469" s="236" t="s">
        <v>70</v>
      </c>
      <c r="I469" s="237" t="s">
        <v>480</v>
      </c>
      <c r="J469" s="237" t="s">
        <v>481</v>
      </c>
      <c r="K469" s="237" t="s">
        <v>664</v>
      </c>
      <c r="L469" s="237" t="s">
        <v>590</v>
      </c>
      <c r="M469" s="236" t="s">
        <v>32</v>
      </c>
      <c r="N469" s="236" t="s">
        <v>163</v>
      </c>
      <c r="O469" s="236">
        <v>716</v>
      </c>
      <c r="P469" s="236" t="str">
        <f>IF(AND(O469&lt;=2),"Muy Baja",IF(AND(O469&gt;=3,O469&lt;=23),"Baja",IF(AND(O469&gt;=24,O469&lt;=499),"Media",IF(AND(O469&gt;=500,O469&lt;=4999),"Alta",IF(AND(O469&gt;=5000),"Muy Alta",FALSE)))))</f>
        <v>Alta</v>
      </c>
      <c r="Q469" s="236" t="str">
        <f>IF(AND(O469&lt;=2),"20%",IF(AND(O469&gt;=3,O469&lt;=23),"40%",IF(AND(O469&gt;=24,O469&lt;=499),"60%",IF(AND(O469&gt;=500,O469&lt;=4999),"80%",IF(AND(O469&gt;=5000),"100%",FALSE)))))</f>
        <v>80%</v>
      </c>
      <c r="R469" s="236" t="s">
        <v>49</v>
      </c>
      <c r="S469" s="236" t="str">
        <f>IF(AND(R469=$GB$4),"Leve",IF(AND(R469=$GB$5),"Menor",IF(AND(R469=$GB$6),"Moderado",IF(AND(R469=$GB$7),"mayor",IF(AND(R469=$GB$8),"Catastrófico",IF(AND(R469=$GB$10),"Leve",IF(AND(R469=$GB$11),"Menor",IF(AND(R469=$GB$12),"Moderado",IF(AND(R469=$GB$13),"Mayor",IF(AND(R469=$GB$14),"Catastrófico",FALSE))))))))))</f>
        <v>Mayor</v>
      </c>
      <c r="T469" s="234" t="str">
        <f>IF(AND(S469="Leve"),"20%",IF(AND(S469="Menor"),"40%",IF(AND(S469="Moderado"),"60%",IF(AND(S469="Mayor"),"80%",IF(AND(S469="Catastrófico"),"100%","")))))</f>
        <v>80%</v>
      </c>
      <c r="U469" s="236" t="str">
        <f>INDEX('[4]MATRIZ RIESGO'!$D$6:$H$10,MATCH(P469,'[4]MATRIZ RIESGO'!$C$6:$C$10,),MATCH(S469,'[4]MATRIZ RIESGO'!$D$5:$H$5,))</f>
        <v>Alto</v>
      </c>
      <c r="V469" s="38">
        <v>1</v>
      </c>
      <c r="W469" s="38" t="s">
        <v>482</v>
      </c>
      <c r="X469" s="157" t="s">
        <v>55</v>
      </c>
      <c r="Y469" s="86" t="s">
        <v>53</v>
      </c>
      <c r="Z469" s="86" t="s">
        <v>57</v>
      </c>
      <c r="AA469" s="86" t="str">
        <f t="shared" si="15"/>
        <v>25%</v>
      </c>
      <c r="AB469" s="133" t="s">
        <v>786</v>
      </c>
      <c r="AC469" s="133" t="s">
        <v>852</v>
      </c>
      <c r="AD469" s="133" t="s">
        <v>796</v>
      </c>
      <c r="AE469" s="133" t="s">
        <v>785</v>
      </c>
      <c r="AF469" s="39" t="str">
        <f>IFERROR(IF(X469="Probabilidad",(Q469-(+Q469*AA469)),IF(X469="Impacto",Q469,"")),"")</f>
        <v>80%</v>
      </c>
      <c r="AG469" s="242" t="str">
        <f>LOOKUP(2,1/(AF469:AF474&lt;&gt;""),AF469:AF474)</f>
        <v>80%</v>
      </c>
      <c r="AH469" s="242">
        <f>AG469*1</f>
        <v>0.8</v>
      </c>
      <c r="AI469" s="236" t="str">
        <f>IF(AND(AH469&lt;=20%),"Muy Baja",IF(AND(AH469&gt;=21%,AH469&lt;=40%),"Baja",IF(AND(AH469&gt;=41%,AH469&lt;=60%),"Media",IF(AND(AH469&gt;=61%,AH469&lt;=80%),"Alta",IF(AND(AH469&gt;=81%,AH469&gt;=100%),"Muy Alta",FALSE)))))</f>
        <v>Alta</v>
      </c>
      <c r="AJ469" s="85">
        <f>IFERROR(IF(X469="Impacto",(T469-(+T469*AA469)),IF(X469="Probabilidad",T469,"")),"")</f>
        <v>0.60000000000000009</v>
      </c>
      <c r="AK469" s="242">
        <f>LOOKUP(2,1/(AJ469:AJ474&lt;&gt;""),AJ469:AJ474)</f>
        <v>0.60000000000000009</v>
      </c>
      <c r="AL469" s="242">
        <f>AK469*1</f>
        <v>0.60000000000000009</v>
      </c>
      <c r="AM469" s="236" t="str">
        <f>CHOOSE((AL469&gt;=0%)+(AL469&gt;=21%)+(AL469&gt;=41%)+(AL469&gt;=61%)+(AL469&gt;=81%),"Leve","Menor","Moderado","Mayor","Catastrófico")</f>
        <v>Moderado</v>
      </c>
      <c r="AN469" s="236" t="str">
        <f>INDEX('[4]MATRIZ RIESGO'!$D$6:$H$10,MATCH(AI469,'[4]MATRIZ RIESGO'!$C$6:$C$10,),MATCH(AM469,'[4]MATRIZ RIESGO'!$D$5:$H$5,))</f>
        <v>Alto</v>
      </c>
      <c r="AO469" s="236" t="s">
        <v>65</v>
      </c>
      <c r="AP469" s="86"/>
      <c r="AQ469" s="86"/>
      <c r="AR469" s="45"/>
      <c r="AS469" s="86"/>
      <c r="AT469" s="86"/>
      <c r="AU469" s="86"/>
      <c r="AV469" s="237" t="s">
        <v>483</v>
      </c>
      <c r="AW469" s="237" t="s">
        <v>159</v>
      </c>
      <c r="AX469" s="203" t="s">
        <v>497</v>
      </c>
      <c r="AY469" s="203">
        <v>0</v>
      </c>
      <c r="AZ469" s="405" t="s">
        <v>718</v>
      </c>
      <c r="BA469" s="198"/>
      <c r="BB469" s="198"/>
      <c r="BC469" s="198"/>
      <c r="BD469" s="196"/>
      <c r="BE469" s="196"/>
      <c r="BF469" s="196"/>
      <c r="BG469" s="196"/>
      <c r="BH469" s="196"/>
      <c r="BI469" s="196"/>
      <c r="BJ469" s="196"/>
      <c r="BK469" s="196"/>
      <c r="BL469" s="196"/>
      <c r="BM469" s="196"/>
      <c r="BN469" s="196"/>
      <c r="BO469" s="196"/>
      <c r="BP469" s="196"/>
      <c r="BQ469" s="196"/>
      <c r="BR469" s="196"/>
      <c r="BS469" s="196"/>
      <c r="BT469" s="196"/>
      <c r="BU469" s="196"/>
      <c r="BV469" s="196"/>
      <c r="BW469" s="196"/>
      <c r="BX469" s="196"/>
      <c r="BY469" s="196"/>
      <c r="BZ469" s="196"/>
      <c r="CA469" s="196"/>
      <c r="CB469" s="196"/>
      <c r="CC469" s="196"/>
      <c r="CD469" s="196"/>
      <c r="CE469" s="196"/>
      <c r="CF469" s="196"/>
      <c r="CG469" s="196"/>
      <c r="CH469" s="196"/>
      <c r="CI469" s="196"/>
      <c r="CJ469" s="196"/>
      <c r="CK469" s="196"/>
      <c r="CL469" s="196"/>
      <c r="FX469" s="27"/>
      <c r="GA469" s="92" t="s">
        <v>162</v>
      </c>
      <c r="GB469" s="36" t="s">
        <v>45</v>
      </c>
    </row>
    <row r="470" spans="1:192" s="92" customFormat="1" ht="13.5" customHeight="1" x14ac:dyDescent="0.25">
      <c r="A470" s="236"/>
      <c r="B470" s="236"/>
      <c r="C470" s="220"/>
      <c r="D470" s="220"/>
      <c r="E470" s="223"/>
      <c r="F470" s="220"/>
      <c r="G470" s="238"/>
      <c r="H470" s="236"/>
      <c r="I470" s="237"/>
      <c r="J470" s="237"/>
      <c r="K470" s="237"/>
      <c r="L470" s="237"/>
      <c r="M470" s="236"/>
      <c r="N470" s="236"/>
      <c r="O470" s="236"/>
      <c r="P470" s="236"/>
      <c r="Q470" s="236"/>
      <c r="R470" s="236"/>
      <c r="S470" s="236"/>
      <c r="T470" s="234"/>
      <c r="U470" s="236"/>
      <c r="V470" s="38"/>
      <c r="W470" s="38"/>
      <c r="X470" s="157"/>
      <c r="Y470" s="86"/>
      <c r="Z470" s="86"/>
      <c r="AA470" s="86" t="str">
        <f t="shared" si="15"/>
        <v/>
      </c>
      <c r="AB470" s="133"/>
      <c r="AC470" s="133"/>
      <c r="AD470" s="133"/>
      <c r="AE470" s="133"/>
      <c r="AF470" s="39" t="str">
        <f>IFERROR(IF(AND(X469="Probabilidad",X470="Probabilidad"),(AF469-(+AF469*AA470)),IF(X470="Probabilidad",(Q469-(+Q469*AA470)),IF(X470="Impacto",AF469,""))),"")</f>
        <v/>
      </c>
      <c r="AG470" s="242"/>
      <c r="AH470" s="242"/>
      <c r="AI470" s="236"/>
      <c r="AJ470" s="85" t="str">
        <f>IFERROR(IF(AND(X469="Impacto",AA470="Impacto"),(AJ469-(+AJ469*AA470)),IF(X470="Impacto",(T469-(+T469*AA470)),IF(X470="Probabilidad",AJ469,""))),"")</f>
        <v/>
      </c>
      <c r="AK470" s="242"/>
      <c r="AL470" s="242"/>
      <c r="AM470" s="236"/>
      <c r="AN470" s="236"/>
      <c r="AO470" s="236"/>
      <c r="AP470" s="86"/>
      <c r="AQ470" s="86"/>
      <c r="AR470" s="45"/>
      <c r="AS470" s="86"/>
      <c r="AT470" s="86"/>
      <c r="AU470" s="86"/>
      <c r="AV470" s="237"/>
      <c r="AW470" s="237"/>
      <c r="AX470" s="204"/>
      <c r="AY470" s="204"/>
      <c r="AZ470" s="403"/>
      <c r="BA470" s="198"/>
      <c r="BB470" s="198"/>
      <c r="BC470" s="198"/>
      <c r="BD470" s="196"/>
      <c r="BE470" s="196"/>
      <c r="BF470" s="196"/>
      <c r="BG470" s="196"/>
      <c r="BH470" s="196"/>
      <c r="BI470" s="196"/>
      <c r="BJ470" s="196"/>
      <c r="BK470" s="196"/>
      <c r="BL470" s="196"/>
      <c r="BM470" s="196"/>
      <c r="BN470" s="196"/>
      <c r="BO470" s="196"/>
      <c r="BP470" s="196"/>
      <c r="BQ470" s="196"/>
      <c r="BR470" s="196"/>
      <c r="BS470" s="196"/>
      <c r="BT470" s="196"/>
      <c r="BU470" s="196"/>
      <c r="BV470" s="196"/>
      <c r="BW470" s="196"/>
      <c r="BX470" s="196"/>
      <c r="BY470" s="196"/>
      <c r="BZ470" s="196"/>
      <c r="CA470" s="196"/>
      <c r="CB470" s="196"/>
      <c r="CC470" s="196"/>
      <c r="CD470" s="196"/>
      <c r="CE470" s="196"/>
      <c r="CF470" s="196"/>
      <c r="CG470" s="196"/>
      <c r="CH470" s="196"/>
      <c r="CI470" s="196"/>
      <c r="CJ470" s="196"/>
      <c r="CK470" s="196"/>
      <c r="CL470" s="196"/>
      <c r="FX470" s="27"/>
      <c r="GA470" s="92" t="s">
        <v>37</v>
      </c>
      <c r="GB470" s="26" t="s">
        <v>46</v>
      </c>
    </row>
    <row r="471" spans="1:192" s="92" customFormat="1" ht="13.5" customHeight="1" x14ac:dyDescent="0.25">
      <c r="A471" s="236"/>
      <c r="B471" s="236"/>
      <c r="C471" s="220"/>
      <c r="D471" s="220"/>
      <c r="E471" s="223"/>
      <c r="F471" s="220"/>
      <c r="G471" s="238"/>
      <c r="H471" s="236"/>
      <c r="I471" s="237"/>
      <c r="J471" s="237"/>
      <c r="K471" s="237"/>
      <c r="L471" s="237"/>
      <c r="M471" s="236"/>
      <c r="N471" s="236"/>
      <c r="O471" s="236"/>
      <c r="P471" s="236"/>
      <c r="Q471" s="236"/>
      <c r="R471" s="236"/>
      <c r="S471" s="236"/>
      <c r="T471" s="234"/>
      <c r="U471" s="236"/>
      <c r="V471" s="38"/>
      <c r="W471" s="38"/>
      <c r="X471" s="157"/>
      <c r="Y471" s="86"/>
      <c r="Z471" s="86"/>
      <c r="AA471" s="86" t="str">
        <f t="shared" si="15"/>
        <v/>
      </c>
      <c r="AB471" s="133"/>
      <c r="AC471" s="133"/>
      <c r="AD471" s="133"/>
      <c r="AE471" s="133"/>
      <c r="AF471" s="39" t="str">
        <f>IFERROR(IF(AND(X470="Probabilidad",X471="Probabilidad"),(AF470-(+AF470*AA471)),IF(X471="Probabilidad",(Q470-(+Q470*AA471)),IF(X471="Impacto",AF470,""))),"")</f>
        <v/>
      </c>
      <c r="AG471" s="242"/>
      <c r="AH471" s="242"/>
      <c r="AI471" s="236"/>
      <c r="AJ471" s="85" t="str">
        <f>IFERROR(IF(AND(X470="Impacto",AA471="Impacto"),(AJ470-(+AJ470*AA471)),IF(X471="Impacto",(T470-(+T470*AA471)),IF(X471="Probabilidad",AJ470,""))),"")</f>
        <v/>
      </c>
      <c r="AK471" s="242"/>
      <c r="AL471" s="242"/>
      <c r="AM471" s="236"/>
      <c r="AN471" s="236"/>
      <c r="AO471" s="236"/>
      <c r="AP471" s="86"/>
      <c r="AQ471" s="86"/>
      <c r="AR471" s="45"/>
      <c r="AS471" s="86"/>
      <c r="AT471" s="86"/>
      <c r="AU471" s="86"/>
      <c r="AV471" s="237"/>
      <c r="AW471" s="237"/>
      <c r="AX471" s="204"/>
      <c r="AY471" s="204"/>
      <c r="AZ471" s="403"/>
      <c r="BA471" s="198"/>
      <c r="BB471" s="198"/>
      <c r="BC471" s="198"/>
      <c r="BD471" s="196"/>
      <c r="BE471" s="196"/>
      <c r="BF471" s="196"/>
      <c r="BG471" s="196"/>
      <c r="BH471" s="196"/>
      <c r="BI471" s="196"/>
      <c r="BJ471" s="196"/>
      <c r="BK471" s="196"/>
      <c r="BL471" s="196"/>
      <c r="BM471" s="196"/>
      <c r="BN471" s="196"/>
      <c r="BO471" s="196"/>
      <c r="BP471" s="196"/>
      <c r="BQ471" s="196"/>
      <c r="BR471" s="196"/>
      <c r="BS471" s="196"/>
      <c r="BT471" s="196"/>
      <c r="BU471" s="196"/>
      <c r="BV471" s="196"/>
      <c r="BW471" s="196"/>
      <c r="BX471" s="196"/>
      <c r="BY471" s="196"/>
      <c r="BZ471" s="196"/>
      <c r="CA471" s="196"/>
      <c r="CB471" s="196"/>
      <c r="CC471" s="196"/>
      <c r="CD471" s="196"/>
      <c r="CE471" s="196"/>
      <c r="CF471" s="196"/>
      <c r="CG471" s="196"/>
      <c r="CH471" s="196"/>
      <c r="CI471" s="196"/>
      <c r="CJ471" s="196"/>
      <c r="CK471" s="196"/>
      <c r="CL471" s="196"/>
      <c r="FX471" s="27"/>
      <c r="GB471" s="26" t="s">
        <v>47</v>
      </c>
    </row>
    <row r="472" spans="1:192" s="92" customFormat="1" ht="13.5" customHeight="1" x14ac:dyDescent="0.25">
      <c r="A472" s="236"/>
      <c r="B472" s="236"/>
      <c r="C472" s="220"/>
      <c r="D472" s="220"/>
      <c r="E472" s="223"/>
      <c r="F472" s="220"/>
      <c r="G472" s="238"/>
      <c r="H472" s="236"/>
      <c r="I472" s="237"/>
      <c r="J472" s="237"/>
      <c r="K472" s="237"/>
      <c r="L472" s="237"/>
      <c r="M472" s="236"/>
      <c r="N472" s="236"/>
      <c r="O472" s="236"/>
      <c r="P472" s="236"/>
      <c r="Q472" s="236"/>
      <c r="R472" s="236"/>
      <c r="S472" s="236"/>
      <c r="T472" s="234"/>
      <c r="U472" s="236"/>
      <c r="V472" s="38"/>
      <c r="W472" s="38"/>
      <c r="X472" s="157"/>
      <c r="Y472" s="86"/>
      <c r="Z472" s="86"/>
      <c r="AA472" s="86" t="str">
        <f t="shared" si="15"/>
        <v/>
      </c>
      <c r="AB472" s="133"/>
      <c r="AC472" s="133"/>
      <c r="AD472" s="133"/>
      <c r="AE472" s="133"/>
      <c r="AF472" s="39" t="str">
        <f>IFERROR(IF(AND(X471="Probabilidad",X472="Probabilidad"),(AF471-(+AF471*AA472)),IF(X472="Probabilidad",(Q471-(+Q471*AA472)),IF(X472="Impacto",AF471,""))),"")</f>
        <v/>
      </c>
      <c r="AG472" s="242"/>
      <c r="AH472" s="242"/>
      <c r="AI472" s="236"/>
      <c r="AJ472" s="85" t="str">
        <f>IFERROR(IF(AND(X471="Impacto",AA472="Impacto"),(AJ471-(+AJ471*AA472)),IF(X472="Impacto",(T471-(+T471*AA472)),IF(X472="Probabilidad",AJ471,""))),"")</f>
        <v/>
      </c>
      <c r="AK472" s="242"/>
      <c r="AL472" s="242"/>
      <c r="AM472" s="236"/>
      <c r="AN472" s="236"/>
      <c r="AO472" s="236"/>
      <c r="AP472" s="86"/>
      <c r="AQ472" s="86"/>
      <c r="AR472" s="45"/>
      <c r="AS472" s="86"/>
      <c r="AT472" s="86"/>
      <c r="AU472" s="86"/>
      <c r="AV472" s="237"/>
      <c r="AW472" s="237"/>
      <c r="AX472" s="204"/>
      <c r="AY472" s="204"/>
      <c r="AZ472" s="403"/>
      <c r="BA472" s="198"/>
      <c r="BB472" s="198"/>
      <c r="BC472" s="198"/>
      <c r="BD472" s="196"/>
      <c r="BE472" s="196"/>
      <c r="BF472" s="196"/>
      <c r="BG472" s="196"/>
      <c r="BH472" s="196"/>
      <c r="BI472" s="196"/>
      <c r="BJ472" s="196"/>
      <c r="BK472" s="196"/>
      <c r="BL472" s="196"/>
      <c r="BM472" s="196"/>
      <c r="BN472" s="196"/>
      <c r="BO472" s="196"/>
      <c r="BP472" s="196"/>
      <c r="BQ472" s="196"/>
      <c r="BR472" s="196"/>
      <c r="BS472" s="196"/>
      <c r="BT472" s="196"/>
      <c r="BU472" s="196"/>
      <c r="BV472" s="196"/>
      <c r="BW472" s="196"/>
      <c r="BX472" s="196"/>
      <c r="BY472" s="196"/>
      <c r="BZ472" s="196"/>
      <c r="CA472" s="196"/>
      <c r="CB472" s="196"/>
      <c r="CC472" s="196"/>
      <c r="CD472" s="196"/>
      <c r="CE472" s="196"/>
      <c r="CF472" s="196"/>
      <c r="CG472" s="196"/>
      <c r="CH472" s="196"/>
      <c r="CI472" s="196"/>
      <c r="CJ472" s="196"/>
      <c r="CK472" s="196"/>
      <c r="CL472" s="196"/>
      <c r="FX472" s="27"/>
      <c r="GB472" s="26" t="s">
        <v>48</v>
      </c>
    </row>
    <row r="473" spans="1:192" s="92" customFormat="1" ht="13.5" customHeight="1" x14ac:dyDescent="0.25">
      <c r="A473" s="236"/>
      <c r="B473" s="236"/>
      <c r="C473" s="220"/>
      <c r="D473" s="220"/>
      <c r="E473" s="223"/>
      <c r="F473" s="220"/>
      <c r="G473" s="238"/>
      <c r="H473" s="236"/>
      <c r="I473" s="237"/>
      <c r="J473" s="237"/>
      <c r="K473" s="237"/>
      <c r="L473" s="237"/>
      <c r="M473" s="236"/>
      <c r="N473" s="236"/>
      <c r="O473" s="236"/>
      <c r="P473" s="236"/>
      <c r="Q473" s="236"/>
      <c r="R473" s="236"/>
      <c r="S473" s="236"/>
      <c r="T473" s="234"/>
      <c r="U473" s="236"/>
      <c r="V473" s="38"/>
      <c r="W473" s="38"/>
      <c r="X473" s="157"/>
      <c r="Y473" s="86"/>
      <c r="Z473" s="86"/>
      <c r="AA473" s="86" t="str">
        <f t="shared" si="15"/>
        <v/>
      </c>
      <c r="AB473" s="133"/>
      <c r="AC473" s="133"/>
      <c r="AD473" s="133"/>
      <c r="AE473" s="133"/>
      <c r="AF473" s="39" t="str">
        <f>IFERROR(IF(AND(X472="Probabilidad",X473="Probabilidad"),(AF472-(+AF472*AA473)),IF(X473="Probabilidad",(Q472-(+Q472*AA473)),IF(X473="Impacto",AF472,""))),"")</f>
        <v/>
      </c>
      <c r="AG473" s="242"/>
      <c r="AH473" s="242"/>
      <c r="AI473" s="236"/>
      <c r="AJ473" s="85" t="str">
        <f>IFERROR(IF(AND(X472="Impacto",AA473="Impacto"),(AJ472-(+AJ472*AA473)),IF(X473="Impacto",(T472-(+T472*AA473)),IF(X473="Probabilidad",AJ472,""))),"")</f>
        <v/>
      </c>
      <c r="AK473" s="242"/>
      <c r="AL473" s="242"/>
      <c r="AM473" s="236"/>
      <c r="AN473" s="236"/>
      <c r="AO473" s="236"/>
      <c r="AP473" s="86"/>
      <c r="AQ473" s="86"/>
      <c r="AR473" s="45"/>
      <c r="AS473" s="86"/>
      <c r="AT473" s="86"/>
      <c r="AU473" s="86"/>
      <c r="AV473" s="237"/>
      <c r="AW473" s="237"/>
      <c r="AX473" s="204"/>
      <c r="AY473" s="204"/>
      <c r="AZ473" s="403"/>
      <c r="BA473" s="198"/>
      <c r="BB473" s="198"/>
      <c r="BC473" s="198"/>
      <c r="BD473" s="196"/>
      <c r="BE473" s="196"/>
      <c r="BF473" s="196"/>
      <c r="BG473" s="196"/>
      <c r="BH473" s="196"/>
      <c r="BI473" s="196"/>
      <c r="BJ473" s="196"/>
      <c r="BK473" s="196"/>
      <c r="BL473" s="196"/>
      <c r="BM473" s="196"/>
      <c r="BN473" s="196"/>
      <c r="BO473" s="196"/>
      <c r="BP473" s="196"/>
      <c r="BQ473" s="196"/>
      <c r="BR473" s="196"/>
      <c r="BS473" s="196"/>
      <c r="BT473" s="196"/>
      <c r="BU473" s="196"/>
      <c r="BV473" s="196"/>
      <c r="BW473" s="196"/>
      <c r="BX473" s="196"/>
      <c r="BY473" s="196"/>
      <c r="BZ473" s="196"/>
      <c r="CA473" s="196"/>
      <c r="CB473" s="196"/>
      <c r="CC473" s="196"/>
      <c r="CD473" s="196"/>
      <c r="CE473" s="196"/>
      <c r="CF473" s="196"/>
      <c r="CG473" s="196"/>
      <c r="CH473" s="196"/>
      <c r="CI473" s="196"/>
      <c r="CJ473" s="196"/>
      <c r="CK473" s="196"/>
      <c r="CL473" s="196"/>
      <c r="FX473" s="27"/>
      <c r="GB473" s="26" t="s">
        <v>49</v>
      </c>
    </row>
    <row r="474" spans="1:192" s="92" customFormat="1" ht="13.5" customHeight="1" x14ac:dyDescent="0.25">
      <c r="A474" s="236"/>
      <c r="B474" s="236"/>
      <c r="C474" s="221"/>
      <c r="D474" s="221"/>
      <c r="E474" s="224"/>
      <c r="F474" s="221"/>
      <c r="G474" s="238"/>
      <c r="H474" s="236"/>
      <c r="I474" s="237"/>
      <c r="J474" s="237"/>
      <c r="K474" s="237"/>
      <c r="L474" s="237"/>
      <c r="M474" s="236"/>
      <c r="N474" s="236"/>
      <c r="O474" s="236"/>
      <c r="P474" s="236"/>
      <c r="Q474" s="236"/>
      <c r="R474" s="236"/>
      <c r="S474" s="236"/>
      <c r="T474" s="234"/>
      <c r="U474" s="236"/>
      <c r="V474" s="38"/>
      <c r="W474" s="38"/>
      <c r="X474" s="157"/>
      <c r="Y474" s="86"/>
      <c r="Z474" s="86"/>
      <c r="AA474" s="86" t="str">
        <f t="shared" si="15"/>
        <v/>
      </c>
      <c r="AB474" s="133"/>
      <c r="AC474" s="133"/>
      <c r="AD474" s="133"/>
      <c r="AE474" s="133"/>
      <c r="AF474" s="39" t="str">
        <f>IFERROR(IF(AND(X473="Probabilidad",X474="Probabilidad"),(AF473-(+AF473*AA474)),IF(X474="Probabilidad",(Q473-(+Q473*AA474)),IF(X474="Impacto",AF473,""))),"")</f>
        <v/>
      </c>
      <c r="AG474" s="242"/>
      <c r="AH474" s="242"/>
      <c r="AI474" s="236"/>
      <c r="AJ474" s="85" t="str">
        <f>IFERROR(IF(AND(X473="Impacto",AA474="Impacto"),(AJ473-(+AJ473*AA474)),IF(X474="Impacto",(T473-(+T473*AA474)),IF(X474="Probabilidad",AJ473,""))),"")</f>
        <v/>
      </c>
      <c r="AK474" s="242"/>
      <c r="AL474" s="242"/>
      <c r="AM474" s="236"/>
      <c r="AN474" s="236"/>
      <c r="AO474" s="236"/>
      <c r="AP474" s="86"/>
      <c r="AQ474" s="86"/>
      <c r="AR474" s="45"/>
      <c r="AS474" s="86"/>
      <c r="AT474" s="86"/>
      <c r="AU474" s="86"/>
      <c r="AV474" s="237"/>
      <c r="AW474" s="237"/>
      <c r="AX474" s="205"/>
      <c r="AY474" s="205"/>
      <c r="AZ474" s="404"/>
      <c r="BA474" s="198"/>
      <c r="BB474" s="198"/>
      <c r="BC474" s="198"/>
      <c r="BD474" s="196"/>
      <c r="BE474" s="196"/>
      <c r="BF474" s="196"/>
      <c r="BG474" s="196"/>
      <c r="BH474" s="196"/>
      <c r="BI474" s="196"/>
      <c r="BJ474" s="196"/>
      <c r="BK474" s="196"/>
      <c r="BL474" s="196"/>
      <c r="BM474" s="196"/>
      <c r="BN474" s="196"/>
      <c r="BO474" s="196"/>
      <c r="BP474" s="196"/>
      <c r="BQ474" s="196"/>
      <c r="BR474" s="196"/>
      <c r="BS474" s="196"/>
      <c r="BT474" s="196"/>
      <c r="BU474" s="196"/>
      <c r="BV474" s="196"/>
      <c r="BW474" s="196"/>
      <c r="BX474" s="196"/>
      <c r="BY474" s="196"/>
      <c r="BZ474" s="196"/>
      <c r="CA474" s="196"/>
      <c r="CB474" s="196"/>
      <c r="CC474" s="196"/>
      <c r="CD474" s="196"/>
      <c r="CE474" s="196"/>
      <c r="CF474" s="196"/>
      <c r="CG474" s="196"/>
      <c r="CH474" s="196"/>
      <c r="CI474" s="196"/>
      <c r="CJ474" s="196"/>
      <c r="CK474" s="196"/>
      <c r="CL474" s="196"/>
      <c r="FX474" s="27"/>
      <c r="GB474" s="26" t="s">
        <v>50</v>
      </c>
    </row>
    <row r="475" spans="1:192" s="92" customFormat="1" ht="13.5" customHeight="1" x14ac:dyDescent="0.3">
      <c r="A475" s="236">
        <v>77</v>
      </c>
      <c r="B475" s="236" t="s">
        <v>457</v>
      </c>
      <c r="C475" s="219" t="s">
        <v>841</v>
      </c>
      <c r="D475" s="219" t="s">
        <v>841</v>
      </c>
      <c r="E475" s="222" t="str">
        <f>IFERROR(VLOOKUP(C475,Tabla4[#All],2,0),"")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475" s="219" t="s">
        <v>29</v>
      </c>
      <c r="G475" s="238" t="s">
        <v>32</v>
      </c>
      <c r="H475" s="236" t="s">
        <v>70</v>
      </c>
      <c r="I475" s="237" t="s">
        <v>485</v>
      </c>
      <c r="J475" s="237" t="s">
        <v>486</v>
      </c>
      <c r="K475" s="237" t="s">
        <v>487</v>
      </c>
      <c r="L475" s="237" t="s">
        <v>488</v>
      </c>
      <c r="M475" s="236" t="s">
        <v>32</v>
      </c>
      <c r="N475" s="236" t="s">
        <v>163</v>
      </c>
      <c r="O475" s="236">
        <v>6000</v>
      </c>
      <c r="P475" s="236" t="str">
        <f>IF(AND(O475&lt;=2),"Muy Baja",IF(AND(O475&gt;=3,O475&lt;=23),"Baja",IF(AND(O475&gt;=24,O475&lt;=499),"Media",IF(AND(O475&gt;=500,O475&lt;=4999),"Alta",IF(AND(O475&gt;=5000),"Muy Alta",FALSE)))))</f>
        <v>Muy Alta</v>
      </c>
      <c r="Q475" s="236" t="str">
        <f>IF(AND(O475&lt;=2),"20%",IF(AND(O475&gt;=3,O475&lt;=23),"40%",IF(AND(O475&gt;=24,O475&lt;=499),"60%",IF(AND(O475&gt;=500,O475&lt;=4999),"80%",IF(AND(O475&gt;=5000),"100%",FALSE)))))</f>
        <v>100%</v>
      </c>
      <c r="R475" s="236" t="s">
        <v>48</v>
      </c>
      <c r="S475" s="236" t="str">
        <f>IF(AND(R475=$GB$4),"Leve",IF(AND(R475=$GB$5),"Menor",IF(AND(R475=$GB$6),"Moderado",IF(AND(R475=$GB$7),"mayor",IF(AND(R475=$GB$8),"Catastrófico",IF(AND(R475=$GB$10),"Leve",IF(AND(R475=$GB$11),"Menor",IF(AND(R475=$GB$12),"Moderado",IF(AND(R475=$GB$13),"Mayor",IF(AND(R475=$GB$14),"Catastrófico",FALSE))))))))))</f>
        <v>Moderado</v>
      </c>
      <c r="T475" s="234" t="str">
        <f>IF(AND(S475="Leve"),"20%",IF(AND(S475="Menor"),"40%",IF(AND(S475="Moderado"),"60%",IF(AND(S475="Mayor"),"80%",IF(AND(S475="Catastrófico"),"100%","")))))</f>
        <v>60%</v>
      </c>
      <c r="U475" s="236" t="str">
        <f>INDEX('[4]MATRIZ RIESGO'!$D$6:$H$10,MATCH(P475,'[4]MATRIZ RIESGO'!$C$6:$C$10,),MATCH(S475,'[4]MATRIZ RIESGO'!$D$5:$H$5,))</f>
        <v>Alto</v>
      </c>
      <c r="V475" s="38">
        <v>1</v>
      </c>
      <c r="W475" s="38" t="s">
        <v>489</v>
      </c>
      <c r="X475" s="157" t="s">
        <v>54</v>
      </c>
      <c r="Y475" s="86" t="s">
        <v>51</v>
      </c>
      <c r="Z475" s="86" t="s">
        <v>56</v>
      </c>
      <c r="AA475" s="86" t="str">
        <f t="shared" si="15"/>
        <v>50%</v>
      </c>
      <c r="AB475" s="133" t="s">
        <v>786</v>
      </c>
      <c r="AC475" s="133" t="s">
        <v>792</v>
      </c>
      <c r="AD475" s="133" t="s">
        <v>796</v>
      </c>
      <c r="AE475" s="133" t="s">
        <v>785</v>
      </c>
      <c r="AF475" s="39">
        <f>IFERROR(IF(X475="Probabilidad",(Q475-(+Q475*AA475)),IF(X475="Impacto",Q475,"")),"")</f>
        <v>0.5</v>
      </c>
      <c r="AG475" s="242" cm="1">
        <f t="array" ref="AG475">LOOKUP(2,1/(AF475:AF480&lt;&gt;""),AF475:AF480)</f>
        <v>7.4999999999999997E-2</v>
      </c>
      <c r="AH475" s="242">
        <f>AG475*1</f>
        <v>7.4999999999999997E-2</v>
      </c>
      <c r="AI475" s="236" t="str">
        <f>IF(AND(AH475&lt;=20%),"Muy Baja",IF(AND(AH475&gt;=21%,AH475&lt;=40%),"Baja",IF(AND(AH475&gt;=41%,AH475&lt;=60%),"Media",IF(AND(AH475&gt;=61%,AH475&lt;=80%),"Alta",IF(AND(AH475&gt;=81%,AH475&gt;=100%),"Muy Alta",FALSE)))))</f>
        <v>Muy Baja</v>
      </c>
      <c r="AJ475" s="85" t="str">
        <f>IFERROR(IF(X475="Impacto",(T475-(+T475*AA475)),IF(X475="Probabilidad",T475,"")),"")</f>
        <v>60%</v>
      </c>
      <c r="AK475" s="242" t="str">
        <f>LOOKUP(2,1/(AJ475:AJ480&lt;&gt;""),AJ475:AJ480)</f>
        <v>60%</v>
      </c>
      <c r="AL475" s="242">
        <f>AK475*1</f>
        <v>0.6</v>
      </c>
      <c r="AM475" s="236" t="str">
        <f>CHOOSE((AL475&gt;=0%)+(AL475&gt;=21%)+(AL475&gt;=41%)+(AL475&gt;=61%)+(AL475&gt;=81%),"Leve","Menor","Moderado","Mayor","Catastrófico")</f>
        <v>Moderado</v>
      </c>
      <c r="AN475" s="236" t="str">
        <f>INDEX('[4]MATRIZ RIESGO'!$D$6:$H$10,MATCH(AI475,'[4]MATRIZ RIESGO'!$C$6:$C$10,),MATCH(AM475,'[4]MATRIZ RIESGO'!$D$5:$H$5,))</f>
        <v>Moderado</v>
      </c>
      <c r="AO475" s="236" t="s">
        <v>65</v>
      </c>
      <c r="AP475" s="86"/>
      <c r="AQ475" s="86"/>
      <c r="AR475" s="51"/>
      <c r="AS475" s="86"/>
      <c r="AT475" s="86"/>
      <c r="AU475" s="86"/>
      <c r="AV475" s="237" t="s">
        <v>490</v>
      </c>
      <c r="AW475" s="237" t="s">
        <v>159</v>
      </c>
      <c r="AX475" s="203" t="s">
        <v>484</v>
      </c>
      <c r="AY475" s="209">
        <v>1</v>
      </c>
      <c r="AZ475" s="405" t="s">
        <v>718</v>
      </c>
      <c r="BA475" s="198"/>
      <c r="BB475" s="198"/>
      <c r="BC475" s="198"/>
      <c r="BD475" s="196"/>
      <c r="BE475" s="196"/>
      <c r="BF475" s="196"/>
      <c r="BG475" s="196"/>
      <c r="BH475" s="196"/>
      <c r="BI475" s="196"/>
      <c r="BJ475" s="196"/>
      <c r="BK475" s="196"/>
      <c r="BL475" s="196"/>
      <c r="BM475" s="196"/>
      <c r="BN475" s="196"/>
      <c r="BO475" s="196"/>
      <c r="BP475" s="196"/>
      <c r="BQ475" s="196"/>
      <c r="BR475" s="196"/>
      <c r="BS475" s="196"/>
      <c r="BT475" s="196"/>
      <c r="BU475" s="196"/>
      <c r="BV475" s="196"/>
      <c r="BW475" s="196"/>
      <c r="BX475" s="196"/>
      <c r="BY475" s="196"/>
      <c r="BZ475" s="196"/>
      <c r="CA475" s="196"/>
      <c r="CB475" s="196"/>
      <c r="CC475" s="196"/>
      <c r="CD475" s="196"/>
      <c r="CE475" s="196"/>
      <c r="CF475" s="196"/>
      <c r="CG475" s="196"/>
      <c r="CH475" s="196"/>
      <c r="CI475" s="196"/>
      <c r="CJ475" s="196"/>
      <c r="CK475" s="196"/>
      <c r="CL475" s="196"/>
      <c r="FX475" s="27"/>
      <c r="GB475" s="36"/>
    </row>
    <row r="476" spans="1:192" s="92" customFormat="1" ht="13.5" customHeight="1" x14ac:dyDescent="0.3">
      <c r="A476" s="236"/>
      <c r="B476" s="236"/>
      <c r="C476" s="220"/>
      <c r="D476" s="220"/>
      <c r="E476" s="223"/>
      <c r="F476" s="220"/>
      <c r="G476" s="238"/>
      <c r="H476" s="236"/>
      <c r="I476" s="237"/>
      <c r="J476" s="237"/>
      <c r="K476" s="237"/>
      <c r="L476" s="237"/>
      <c r="M476" s="236"/>
      <c r="N476" s="236"/>
      <c r="O476" s="236"/>
      <c r="P476" s="236"/>
      <c r="Q476" s="236"/>
      <c r="R476" s="236"/>
      <c r="S476" s="236"/>
      <c r="T476" s="234"/>
      <c r="U476" s="236"/>
      <c r="V476" s="38">
        <v>2</v>
      </c>
      <c r="W476" s="38" t="s">
        <v>491</v>
      </c>
      <c r="X476" s="157" t="s">
        <v>54</v>
      </c>
      <c r="Y476" s="86" t="s">
        <v>51</v>
      </c>
      <c r="Z476" s="86" t="s">
        <v>56</v>
      </c>
      <c r="AA476" s="86" t="str">
        <f t="shared" si="15"/>
        <v>50%</v>
      </c>
      <c r="AB476" s="133" t="s">
        <v>786</v>
      </c>
      <c r="AC476" s="133" t="s">
        <v>792</v>
      </c>
      <c r="AD476" s="133" t="s">
        <v>796</v>
      </c>
      <c r="AE476" s="133" t="s">
        <v>785</v>
      </c>
      <c r="AF476" s="39">
        <f>IFERROR(IF(AND(X475="Probabilidad",X476="Probabilidad"),(AF475-(+AF475*AA476)),IF(X476="Probabilidad",(Q475-(+Q475*AA476)),IF(X476="Impacto",AF475,""))),"")</f>
        <v>0.25</v>
      </c>
      <c r="AG476" s="242"/>
      <c r="AH476" s="242"/>
      <c r="AI476" s="236"/>
      <c r="AJ476" s="85" t="str">
        <f>IFERROR(IF(AND(X475="Impacto",AA476="Impacto"),(AJ475-(+AJ475*AA476)),IF(X476="Impacto",(T475-(+T475*AA476)),IF(X476="Probabilidad",AJ475,""))),"")</f>
        <v>60%</v>
      </c>
      <c r="AK476" s="242"/>
      <c r="AL476" s="242"/>
      <c r="AM476" s="236"/>
      <c r="AN476" s="236"/>
      <c r="AO476" s="236"/>
      <c r="AP476" s="86"/>
      <c r="AQ476" s="86"/>
      <c r="AR476" s="51"/>
      <c r="AS476" s="86"/>
      <c r="AT476" s="86"/>
      <c r="AU476" s="86"/>
      <c r="AV476" s="237"/>
      <c r="AW476" s="237"/>
      <c r="AX476" s="204"/>
      <c r="AY476" s="204"/>
      <c r="AZ476" s="403"/>
      <c r="BA476" s="198"/>
      <c r="BB476" s="198"/>
      <c r="BC476" s="198"/>
      <c r="BD476" s="196"/>
      <c r="BE476" s="196"/>
      <c r="BF476" s="196"/>
      <c r="BG476" s="196"/>
      <c r="BH476" s="196"/>
      <c r="BI476" s="196"/>
      <c r="BJ476" s="196"/>
      <c r="BK476" s="196"/>
      <c r="BL476" s="196"/>
      <c r="BM476" s="196"/>
      <c r="BN476" s="196"/>
      <c r="BO476" s="196"/>
      <c r="BP476" s="196"/>
      <c r="BQ476" s="196"/>
      <c r="BR476" s="196"/>
      <c r="BS476" s="196"/>
      <c r="BT476" s="196"/>
      <c r="BU476" s="196"/>
      <c r="BV476" s="196"/>
      <c r="BW476" s="196"/>
      <c r="BX476" s="196"/>
      <c r="BY476" s="196"/>
      <c r="BZ476" s="196"/>
      <c r="CA476" s="196"/>
      <c r="CB476" s="196"/>
      <c r="CC476" s="196"/>
      <c r="CD476" s="196"/>
      <c r="CE476" s="196"/>
      <c r="CF476" s="196"/>
      <c r="CG476" s="196"/>
      <c r="CH476" s="196"/>
      <c r="CI476" s="196"/>
      <c r="CJ476" s="196"/>
      <c r="CK476" s="196"/>
      <c r="CL476" s="196"/>
      <c r="FX476" s="27"/>
    </row>
    <row r="477" spans="1:192" s="92" customFormat="1" ht="13.5" customHeight="1" x14ac:dyDescent="0.3">
      <c r="A477" s="236"/>
      <c r="B477" s="236"/>
      <c r="C477" s="220"/>
      <c r="D477" s="220"/>
      <c r="E477" s="223"/>
      <c r="F477" s="220"/>
      <c r="G477" s="238"/>
      <c r="H477" s="236"/>
      <c r="I477" s="237"/>
      <c r="J477" s="237"/>
      <c r="K477" s="237"/>
      <c r="L477" s="237"/>
      <c r="M477" s="236"/>
      <c r="N477" s="236"/>
      <c r="O477" s="236"/>
      <c r="P477" s="236"/>
      <c r="Q477" s="236"/>
      <c r="R477" s="236"/>
      <c r="S477" s="236"/>
      <c r="T477" s="234"/>
      <c r="U477" s="236"/>
      <c r="V477" s="38">
        <v>3</v>
      </c>
      <c r="W477" s="38" t="s">
        <v>909</v>
      </c>
      <c r="X477" s="157" t="s">
        <v>54</v>
      </c>
      <c r="Y477" s="86" t="s">
        <v>51</v>
      </c>
      <c r="Z477" s="86" t="s">
        <v>56</v>
      </c>
      <c r="AA477" s="86" t="str">
        <f t="shared" si="15"/>
        <v>50%</v>
      </c>
      <c r="AB477" s="133" t="s">
        <v>786</v>
      </c>
      <c r="AC477" s="133" t="s">
        <v>792</v>
      </c>
      <c r="AD477" s="133" t="s">
        <v>787</v>
      </c>
      <c r="AE477" s="133" t="s">
        <v>785</v>
      </c>
      <c r="AF477" s="39">
        <f>IFERROR(IF(AND(X476="Probabilidad",X477="Probabilidad"),(AF476-(+AF476*AA477)),IF(X477="Probabilidad",(Q476-(+Q476*AA477)),IF(X477="Impacto",AF476,""))),"")</f>
        <v>0.125</v>
      </c>
      <c r="AG477" s="242"/>
      <c r="AH477" s="242"/>
      <c r="AI477" s="236"/>
      <c r="AJ477" s="85" t="str">
        <f>IFERROR(IF(AND(X476="Impacto",AA477="Impacto"),(AJ476-(+AJ476*AA477)),IF(X477="Impacto",(T476-(+T476*AA477)),IF(X477="Probabilidad",AJ476,""))),"")</f>
        <v>60%</v>
      </c>
      <c r="AK477" s="242"/>
      <c r="AL477" s="242"/>
      <c r="AM477" s="236"/>
      <c r="AN477" s="236"/>
      <c r="AO477" s="236"/>
      <c r="AP477" s="86"/>
      <c r="AQ477" s="86"/>
      <c r="AR477" s="45"/>
      <c r="AS477" s="86"/>
      <c r="AT477" s="86"/>
      <c r="AU477" s="86"/>
      <c r="AV477" s="237"/>
      <c r="AW477" s="237"/>
      <c r="AX477" s="204"/>
      <c r="AY477" s="204"/>
      <c r="AZ477" s="403"/>
      <c r="BA477" s="198"/>
      <c r="BB477" s="198"/>
      <c r="BC477" s="198"/>
      <c r="BD477" s="196"/>
      <c r="BE477" s="196"/>
      <c r="BF477" s="196"/>
      <c r="BG477" s="196"/>
      <c r="BH477" s="196"/>
      <c r="BI477" s="196"/>
      <c r="BJ477" s="196"/>
      <c r="BK477" s="196"/>
      <c r="BL477" s="196"/>
      <c r="BM477" s="196"/>
      <c r="BN477" s="196"/>
      <c r="BO477" s="196"/>
      <c r="BP477" s="196"/>
      <c r="BQ477" s="196"/>
      <c r="BR477" s="196"/>
      <c r="BS477" s="196"/>
      <c r="BT477" s="196"/>
      <c r="BU477" s="196"/>
      <c r="BV477" s="196"/>
      <c r="BW477" s="196"/>
      <c r="BX477" s="196"/>
      <c r="BY477" s="196"/>
      <c r="BZ477" s="196"/>
      <c r="CA477" s="196"/>
      <c r="CB477" s="196"/>
      <c r="CC477" s="196"/>
      <c r="CD477" s="196"/>
      <c r="CE477" s="196"/>
      <c r="CF477" s="196"/>
      <c r="CG477" s="196"/>
      <c r="CH477" s="196"/>
      <c r="CI477" s="196"/>
      <c r="CJ477" s="196"/>
      <c r="CK477" s="196"/>
      <c r="CL477" s="196"/>
      <c r="FX477" s="27"/>
    </row>
    <row r="478" spans="1:192" s="92" customFormat="1" ht="13.5" customHeight="1" x14ac:dyDescent="0.3">
      <c r="A478" s="236"/>
      <c r="B478" s="236"/>
      <c r="C478" s="220"/>
      <c r="D478" s="220"/>
      <c r="E478" s="223"/>
      <c r="F478" s="220"/>
      <c r="G478" s="238"/>
      <c r="H478" s="236"/>
      <c r="I478" s="237"/>
      <c r="J478" s="237"/>
      <c r="K478" s="237"/>
      <c r="L478" s="237"/>
      <c r="M478" s="236"/>
      <c r="N478" s="236"/>
      <c r="O478" s="236"/>
      <c r="P478" s="236"/>
      <c r="Q478" s="236"/>
      <c r="R478" s="236"/>
      <c r="S478" s="236"/>
      <c r="T478" s="234"/>
      <c r="U478" s="236"/>
      <c r="V478" s="38">
        <v>4</v>
      </c>
      <c r="W478" s="38" t="s">
        <v>492</v>
      </c>
      <c r="X478" s="157" t="s">
        <v>54</v>
      </c>
      <c r="Y478" s="86" t="s">
        <v>51</v>
      </c>
      <c r="Z478" s="86" t="s">
        <v>57</v>
      </c>
      <c r="AA478" s="86" t="str">
        <f t="shared" si="15"/>
        <v>40%</v>
      </c>
      <c r="AB478" s="133" t="s">
        <v>786</v>
      </c>
      <c r="AC478" s="133" t="s">
        <v>792</v>
      </c>
      <c r="AD478" s="133" t="s">
        <v>787</v>
      </c>
      <c r="AE478" s="133" t="s">
        <v>785</v>
      </c>
      <c r="AF478" s="39">
        <f>IFERROR(IF(AND(X477="Probabilidad",X478="Probabilidad"),(AF477-(+AF477*AA478)),IF(X478="Probabilidad",(Q477-(+Q477*AA478)),IF(X478="Impacto",AF477,""))),"")</f>
        <v>7.4999999999999997E-2</v>
      </c>
      <c r="AG478" s="242"/>
      <c r="AH478" s="242"/>
      <c r="AI478" s="236"/>
      <c r="AJ478" s="85" t="str">
        <f>IFERROR(IF(AND(X477="Impacto",AA478="Impacto"),(AJ477-(+AJ477*AA478)),IF(X478="Impacto",(T477-(+T477*AA478)),IF(X478="Probabilidad",AJ477,""))),"")</f>
        <v>60%</v>
      </c>
      <c r="AK478" s="242"/>
      <c r="AL478" s="242"/>
      <c r="AM478" s="236"/>
      <c r="AN478" s="236"/>
      <c r="AO478" s="236"/>
      <c r="AP478" s="86"/>
      <c r="AQ478" s="86"/>
      <c r="AR478" s="45"/>
      <c r="AS478" s="86"/>
      <c r="AT478" s="86"/>
      <c r="AU478" s="86"/>
      <c r="AV478" s="237"/>
      <c r="AW478" s="237"/>
      <c r="AX478" s="204"/>
      <c r="AY478" s="204"/>
      <c r="AZ478" s="403"/>
      <c r="BA478" s="198"/>
      <c r="BB478" s="198"/>
      <c r="BC478" s="198"/>
      <c r="BD478" s="196"/>
      <c r="BE478" s="196"/>
      <c r="BF478" s="196"/>
      <c r="BG478" s="196"/>
      <c r="BH478" s="196"/>
      <c r="BI478" s="196"/>
      <c r="BJ478" s="196"/>
      <c r="BK478" s="196"/>
      <c r="BL478" s="196"/>
      <c r="BM478" s="196"/>
      <c r="BN478" s="196"/>
      <c r="BO478" s="196"/>
      <c r="BP478" s="196"/>
      <c r="BQ478" s="196"/>
      <c r="BR478" s="196"/>
      <c r="BS478" s="196"/>
      <c r="BT478" s="196"/>
      <c r="BU478" s="196"/>
      <c r="BV478" s="196"/>
      <c r="BW478" s="196"/>
      <c r="BX478" s="196"/>
      <c r="BY478" s="196"/>
      <c r="BZ478" s="196"/>
      <c r="CA478" s="196"/>
      <c r="CB478" s="196"/>
      <c r="CC478" s="196"/>
      <c r="CD478" s="196"/>
      <c r="CE478" s="196"/>
      <c r="CF478" s="196"/>
      <c r="CG478" s="196"/>
      <c r="CH478" s="196"/>
      <c r="CI478" s="196"/>
      <c r="CJ478" s="196"/>
      <c r="CK478" s="196"/>
      <c r="CL478" s="196"/>
      <c r="FX478" s="27"/>
    </row>
    <row r="479" spans="1:192" s="92" customFormat="1" ht="13.5" customHeight="1" x14ac:dyDescent="0.3">
      <c r="A479" s="236"/>
      <c r="B479" s="236"/>
      <c r="C479" s="220"/>
      <c r="D479" s="220"/>
      <c r="E479" s="223"/>
      <c r="F479" s="220"/>
      <c r="G479" s="238"/>
      <c r="H479" s="236"/>
      <c r="I479" s="237"/>
      <c r="J479" s="237"/>
      <c r="K479" s="237"/>
      <c r="L479" s="237"/>
      <c r="M479" s="236"/>
      <c r="N479" s="236"/>
      <c r="O479" s="236"/>
      <c r="P479" s="236"/>
      <c r="Q479" s="236"/>
      <c r="R479" s="236"/>
      <c r="S479" s="236"/>
      <c r="T479" s="234"/>
      <c r="U479" s="236"/>
      <c r="V479" s="38"/>
      <c r="W479" s="38"/>
      <c r="X479" s="157"/>
      <c r="Y479" s="86"/>
      <c r="Z479" s="86"/>
      <c r="AA479" s="86" t="str">
        <f t="shared" si="15"/>
        <v/>
      </c>
      <c r="AB479" s="133"/>
      <c r="AC479" s="133"/>
      <c r="AD479" s="133"/>
      <c r="AE479" s="133"/>
      <c r="AF479" s="39" t="str">
        <f>IFERROR(IF(AND(X478="Probabilidad",X479="Probabilidad"),(AF478-(+AF478*AA479)),IF(X479="Probabilidad",(Q478-(+Q478*AA479)),IF(X479="Impacto",AF478,""))),"")</f>
        <v/>
      </c>
      <c r="AG479" s="242"/>
      <c r="AH479" s="242"/>
      <c r="AI479" s="236"/>
      <c r="AJ479" s="85" t="str">
        <f>IFERROR(IF(AND(X478="Impacto",AA479="Impacto"),(AJ478-(+AJ478*AA479)),IF(X479="Impacto",(T478-(+T478*AA479)),IF(X479="Probabilidad",AJ478,""))),"")</f>
        <v/>
      </c>
      <c r="AK479" s="242"/>
      <c r="AL479" s="242"/>
      <c r="AM479" s="236"/>
      <c r="AN479" s="236"/>
      <c r="AO479" s="236"/>
      <c r="AP479" s="86"/>
      <c r="AQ479" s="86"/>
      <c r="AR479" s="45"/>
      <c r="AS479" s="86"/>
      <c r="AT479" s="86"/>
      <c r="AU479" s="86"/>
      <c r="AV479" s="237"/>
      <c r="AW479" s="237"/>
      <c r="AX479" s="204"/>
      <c r="AY479" s="204"/>
      <c r="AZ479" s="403"/>
      <c r="BA479" s="198"/>
      <c r="BB479" s="198"/>
      <c r="BC479" s="198"/>
      <c r="BD479" s="196"/>
      <c r="BE479" s="196"/>
      <c r="BF479" s="196"/>
      <c r="BG479" s="196"/>
      <c r="BH479" s="196"/>
      <c r="BI479" s="196"/>
      <c r="BJ479" s="196"/>
      <c r="BK479" s="196"/>
      <c r="BL479" s="196"/>
      <c r="BM479" s="196"/>
      <c r="BN479" s="196"/>
      <c r="BO479" s="196"/>
      <c r="BP479" s="196"/>
      <c r="BQ479" s="196"/>
      <c r="BR479" s="196"/>
      <c r="BS479" s="196"/>
      <c r="BT479" s="196"/>
      <c r="BU479" s="196"/>
      <c r="BV479" s="196"/>
      <c r="BW479" s="196"/>
      <c r="BX479" s="196"/>
      <c r="BY479" s="196"/>
      <c r="BZ479" s="196"/>
      <c r="CA479" s="196"/>
      <c r="CB479" s="196"/>
      <c r="CC479" s="196"/>
      <c r="CD479" s="196"/>
      <c r="CE479" s="196"/>
      <c r="CF479" s="196"/>
      <c r="CG479" s="196"/>
      <c r="CH479" s="196"/>
      <c r="CI479" s="196"/>
      <c r="CJ479" s="196"/>
      <c r="CK479" s="196"/>
      <c r="CL479" s="196"/>
      <c r="FX479" s="27"/>
    </row>
    <row r="480" spans="1:192" s="92" customFormat="1" ht="13.5" customHeight="1" x14ac:dyDescent="0.3">
      <c r="A480" s="236"/>
      <c r="B480" s="236"/>
      <c r="C480" s="221"/>
      <c r="D480" s="221"/>
      <c r="E480" s="224"/>
      <c r="F480" s="221"/>
      <c r="G480" s="238"/>
      <c r="H480" s="236"/>
      <c r="I480" s="237"/>
      <c r="J480" s="237"/>
      <c r="K480" s="237"/>
      <c r="L480" s="237"/>
      <c r="M480" s="236"/>
      <c r="N480" s="236"/>
      <c r="O480" s="236"/>
      <c r="P480" s="236"/>
      <c r="Q480" s="236"/>
      <c r="R480" s="236"/>
      <c r="S480" s="236"/>
      <c r="T480" s="234"/>
      <c r="U480" s="236"/>
      <c r="V480" s="38"/>
      <c r="W480" s="38"/>
      <c r="X480" s="157"/>
      <c r="Y480" s="86"/>
      <c r="Z480" s="86"/>
      <c r="AA480" s="86" t="str">
        <f t="shared" si="15"/>
        <v/>
      </c>
      <c r="AB480" s="133"/>
      <c r="AC480" s="133"/>
      <c r="AD480" s="133"/>
      <c r="AE480" s="133"/>
      <c r="AF480" s="39" t="str">
        <f>IFERROR(IF(AND(X479="Probabilidad",X480="Probabilidad"),(AF479-(+AF479*AA480)),IF(X480="Probabilidad",(Q479-(+Q479*AA480)),IF(X480="Impacto",AF479,""))),"")</f>
        <v/>
      </c>
      <c r="AG480" s="242"/>
      <c r="AH480" s="242"/>
      <c r="AI480" s="236"/>
      <c r="AJ480" s="85" t="str">
        <f>IFERROR(IF(AND(X479="Impacto",AA480="Impacto"),(AJ479-(+AJ479*AA480)),IF(X480="Impacto",(T479-(+T479*AA480)),IF(X480="Probabilidad",AJ479,""))),"")</f>
        <v/>
      </c>
      <c r="AK480" s="242"/>
      <c r="AL480" s="242"/>
      <c r="AM480" s="236"/>
      <c r="AN480" s="236"/>
      <c r="AO480" s="236"/>
      <c r="AP480" s="86"/>
      <c r="AQ480" s="86"/>
      <c r="AR480" s="45"/>
      <c r="AS480" s="86"/>
      <c r="AT480" s="86"/>
      <c r="AU480" s="86"/>
      <c r="AV480" s="237"/>
      <c r="AW480" s="237"/>
      <c r="AX480" s="205"/>
      <c r="AY480" s="205"/>
      <c r="AZ480" s="404"/>
      <c r="BA480" s="198"/>
      <c r="BB480" s="198"/>
      <c r="BC480" s="198"/>
      <c r="BD480" s="196"/>
      <c r="BE480" s="196"/>
      <c r="BF480" s="196"/>
      <c r="BG480" s="196"/>
      <c r="BH480" s="196"/>
      <c r="BI480" s="196"/>
      <c r="BJ480" s="196"/>
      <c r="BK480" s="196"/>
      <c r="BL480" s="196"/>
      <c r="BM480" s="196"/>
      <c r="BN480" s="196"/>
      <c r="BO480" s="196"/>
      <c r="BP480" s="196"/>
      <c r="BQ480" s="196"/>
      <c r="BR480" s="196"/>
      <c r="BS480" s="196"/>
      <c r="BT480" s="196"/>
      <c r="BU480" s="196"/>
      <c r="BV480" s="196"/>
      <c r="BW480" s="196"/>
      <c r="BX480" s="196"/>
      <c r="BY480" s="196"/>
      <c r="BZ480" s="196"/>
      <c r="CA480" s="196"/>
      <c r="CB480" s="196"/>
      <c r="CC480" s="196"/>
      <c r="CD480" s="196"/>
      <c r="CE480" s="196"/>
      <c r="CF480" s="196"/>
      <c r="CG480" s="196"/>
      <c r="CH480" s="196"/>
      <c r="CI480" s="196"/>
      <c r="CJ480" s="196"/>
      <c r="CK480" s="196"/>
      <c r="CL480" s="196"/>
      <c r="FX480" s="27"/>
      <c r="GB480" s="37"/>
    </row>
    <row r="481" spans="1:184" s="164" customFormat="1" ht="14.4" customHeight="1" x14ac:dyDescent="0.25">
      <c r="A481" s="270">
        <v>78</v>
      </c>
      <c r="B481" s="270" t="s">
        <v>883</v>
      </c>
      <c r="C481" s="219" t="s">
        <v>804</v>
      </c>
      <c r="D481" s="219" t="s">
        <v>30</v>
      </c>
      <c r="E481" s="222" t="str">
        <f>IFERROR(VLOOKUP(C481,Tabla4[#All],2,0),"")</f>
        <v>Eventos relacionados con las conductas o comportamientos de los empleados que afectan la Integridad Pública</v>
      </c>
      <c r="F481" s="219" t="s">
        <v>806</v>
      </c>
      <c r="G481" s="238" t="s">
        <v>891</v>
      </c>
      <c r="H481" s="236" t="s">
        <v>70</v>
      </c>
      <c r="I481" s="236" t="s">
        <v>925</v>
      </c>
      <c r="J481" s="270" t="s">
        <v>576</v>
      </c>
      <c r="K481" s="270" t="s">
        <v>577</v>
      </c>
      <c r="L481" s="270" t="s">
        <v>526</v>
      </c>
      <c r="M481" s="270" t="s">
        <v>891</v>
      </c>
      <c r="N481" s="270"/>
      <c r="O481" s="270">
        <v>365</v>
      </c>
      <c r="P481" s="270" t="str">
        <f>IF(O481="","",IF(O481&lt;=2,"Muy Baja",IF(O481&lt;=24,"Baja",IF(O481&lt;=500,"Media",IF(O481&lt;=5000,"Alta","Muy Alta")))))</f>
        <v>Media</v>
      </c>
      <c r="Q481" s="269">
        <f>IF(O481="","",IF(O481&lt;=2,20%,IF(O481&lt;=24,40%,IF(O481&lt;=500,60%,IF(O481&lt;=5000,80%,100%)))))</f>
        <v>0.6</v>
      </c>
      <c r="R481" s="270" t="s">
        <v>105</v>
      </c>
      <c r="S481" s="271" t="s">
        <v>167</v>
      </c>
      <c r="T481" s="269">
        <v>1</v>
      </c>
      <c r="U481" s="271" t="str">
        <f>IF(OR(Q481="",T481=""),"",IF(Q481=100%,IF(T481=100%,"Extremo","Alto"),IF(Q481=80%,IF(T481=100%,"Extremo",IF(T481&gt;=60%,"Alto","Moderado")),IF(Q481=60%,IF(T481=100%,"Extremo",IF(T481&gt;=80%,"Alto","Moderado")),IF(Q481=40%,IF(T481=100%,"Extremo",IF(T481&gt;=80%,"Alto",IF(T481&gt;=40%,"Moderado","Bajo"))),IF(T481=100%,"Extremo",IF(T481=80%,"Alto",IF(T481=60%,"Moderado","Bajo"))))))))</f>
        <v>Extremo</v>
      </c>
      <c r="V481" s="272">
        <v>1</v>
      </c>
      <c r="W481" s="270" t="s">
        <v>884</v>
      </c>
      <c r="X481" s="330"/>
      <c r="Y481" s="143" t="s">
        <v>51</v>
      </c>
      <c r="Z481" s="143" t="s">
        <v>56</v>
      </c>
      <c r="AA481" s="168">
        <f>IF(OR(Y481="",Z481=""),"",IF(AND(Y481="Preventivo",Z481="Automático"),50%,IF(AND(Y481="Preventivo",Z481="Manual"),40%,IF(AND(Y481="Detectivo",Z481="Automático"),40%,IF(AND(Y481="Detectivo",Z481="Manual"),30%,IF(AND(Y481="Correctivo",Z481="Automático"),35%,IF(AND(Y481="Correctivo",Z481="Manual"),25%,"")))))))</f>
        <v>0.5</v>
      </c>
      <c r="AB481" s="246" t="s">
        <v>783</v>
      </c>
      <c r="AC481" s="246" t="s">
        <v>792</v>
      </c>
      <c r="AD481" s="246" t="s">
        <v>787</v>
      </c>
      <c r="AE481" s="246" t="s">
        <v>785</v>
      </c>
      <c r="AF481" s="335">
        <f>IF(Q481="","",Q481*(IF(AND(X481="Probabilidad",OR(Y481="Preventivo",Y481="Detectivo"),ISNUMBER(AA481)),1-AA481,1)))</f>
        <v>0.6</v>
      </c>
      <c r="AG481" s="241">
        <f>IF(AF481="","",IF(AF481&lt;=20%,20%,IF(AF481&lt;=40%,40%,IF(AF481&lt;=60%,60%,IF(AF481&lt;=80%,80%,100%)))))</f>
        <v>0.6</v>
      </c>
      <c r="AH481" s="241"/>
      <c r="AI481" s="263" t="s">
        <v>916</v>
      </c>
      <c r="AJ481" s="328">
        <f>IF(T481="","",T481*(IF(AND(X481="Impacto",Y481="Correctivo",ISNUMBER(AA481)),1-AA481,1)))</f>
        <v>1</v>
      </c>
      <c r="AK481" s="241">
        <f>IF(AJ481="","",IF(AJ481&lt;=20%,20%,IF(AJ481&lt;=40%,40%,IF(AJ481&lt;=60%,60%,IF(AJ481&lt;=80%,80%,100%)))))</f>
        <v>1</v>
      </c>
      <c r="AL481" s="241"/>
      <c r="AM481" s="324" t="s">
        <v>917</v>
      </c>
      <c r="AN481" s="270" t="str">
        <f>IF(OR(AG481="",AK481=""),"",IF(AG481=100%,IF(AK481=100%,"Extremo","Alto"),IF(AG481=80%,IF(AK481=100%,"Extremo",IF(AK481&gt;=60%,"Alto","Moderado")),IF(AG481=60%,IF(AK481=100%,"Extremo",IF(AK481&gt;=80%,"Alto","Moderado")),IF(AG481=40%,IF(AK481=100%,"Extremo",IF(AK481&gt;=80%,"Alto",IF(AK481&gt;=40%,"Moderado","Bajo"))),IF(AK481=100%,"Extremo",IF(AK481=80%,"Alto",IF(AK481=60%,"Moderado","Bajo"))))))))</f>
        <v>Extremo</v>
      </c>
      <c r="AO481" s="270" t="s">
        <v>65</v>
      </c>
      <c r="AP481" s="270"/>
      <c r="AQ481" s="270"/>
      <c r="AR481" s="329"/>
      <c r="AS481" s="270"/>
      <c r="AT481" s="270"/>
      <c r="AU481" s="270"/>
      <c r="AV481" s="270"/>
      <c r="AW481" s="270" t="s">
        <v>159</v>
      </c>
      <c r="AZ481" s="192"/>
      <c r="BA481" s="184"/>
      <c r="BB481" s="184"/>
      <c r="BC481" s="184"/>
      <c r="BD481" s="184"/>
      <c r="BE481" s="184"/>
      <c r="BF481" s="184"/>
      <c r="BG481" s="184"/>
      <c r="BH481" s="184"/>
      <c r="BI481" s="184"/>
      <c r="BJ481" s="184"/>
      <c r="BK481" s="184"/>
      <c r="BL481" s="184"/>
      <c r="BM481" s="184"/>
      <c r="BN481" s="184"/>
      <c r="BO481" s="184"/>
      <c r="BP481" s="184"/>
      <c r="BQ481" s="184"/>
      <c r="BR481" s="184"/>
      <c r="BS481" s="184"/>
      <c r="BT481" s="184"/>
      <c r="BU481" s="184"/>
      <c r="BV481" s="184"/>
      <c r="BW481" s="184"/>
      <c r="BX481" s="184"/>
      <c r="BY481" s="184"/>
      <c r="BZ481" s="184"/>
      <c r="CA481" s="184"/>
      <c r="CB481" s="184"/>
      <c r="CC481" s="184"/>
      <c r="CD481" s="184"/>
      <c r="CE481" s="184"/>
      <c r="CF481" s="184"/>
      <c r="CG481" s="184"/>
      <c r="CH481" s="184"/>
      <c r="CI481" s="184"/>
      <c r="CJ481" s="184"/>
      <c r="CK481" s="184"/>
      <c r="CL481" s="184"/>
      <c r="CM481" s="193"/>
    </row>
    <row r="482" spans="1:184" s="164" customFormat="1" ht="14.4" customHeight="1" x14ac:dyDescent="0.25">
      <c r="A482" s="270"/>
      <c r="B482" s="270"/>
      <c r="C482" s="220"/>
      <c r="D482" s="220"/>
      <c r="E482" s="223"/>
      <c r="F482" s="220"/>
      <c r="G482" s="238"/>
      <c r="H482" s="236"/>
      <c r="I482" s="236"/>
      <c r="J482" s="270"/>
      <c r="K482" s="270"/>
      <c r="L482" s="270"/>
      <c r="M482" s="270"/>
      <c r="N482" s="270"/>
      <c r="O482" s="270"/>
      <c r="P482" s="270"/>
      <c r="Q482" s="270"/>
      <c r="R482" s="270"/>
      <c r="S482" s="270"/>
      <c r="T482" s="270"/>
      <c r="U482" s="270"/>
      <c r="V482" s="270"/>
      <c r="W482" s="270"/>
      <c r="X482" s="270"/>
      <c r="Y482" s="143"/>
      <c r="Z482" s="143"/>
      <c r="AA482" s="168"/>
      <c r="AB482" s="246"/>
      <c r="AC482" s="246"/>
      <c r="AD482" s="246"/>
      <c r="AE482" s="246"/>
      <c r="AF482" s="336"/>
      <c r="AG482" s="241"/>
      <c r="AH482" s="241"/>
      <c r="AI482" s="263"/>
      <c r="AJ482" s="328"/>
      <c r="AK482" s="241"/>
      <c r="AL482" s="241"/>
      <c r="AM482" s="324"/>
      <c r="AN482" s="270"/>
      <c r="AO482" s="270"/>
      <c r="AP482" s="270"/>
      <c r="AQ482" s="270"/>
      <c r="AR482" s="270"/>
      <c r="AS482" s="270"/>
      <c r="AT482" s="270"/>
      <c r="AU482" s="270"/>
      <c r="AV482" s="270"/>
      <c r="AW482" s="270"/>
      <c r="AZ482" s="192"/>
      <c r="BA482" s="184"/>
      <c r="BB482" s="184"/>
      <c r="BC482" s="184"/>
      <c r="BD482" s="184"/>
      <c r="BE482" s="184"/>
      <c r="BF482" s="184"/>
      <c r="BG482" s="184"/>
      <c r="BH482" s="184"/>
      <c r="BI482" s="184"/>
      <c r="BJ482" s="184"/>
      <c r="BK482" s="184"/>
      <c r="BL482" s="184"/>
      <c r="BM482" s="184"/>
      <c r="BN482" s="184"/>
      <c r="BO482" s="184"/>
      <c r="BP482" s="184"/>
      <c r="BQ482" s="184"/>
      <c r="BR482" s="184"/>
      <c r="BS482" s="184"/>
      <c r="BT482" s="184"/>
      <c r="BU482" s="184"/>
      <c r="BV482" s="184"/>
      <c r="BW482" s="184"/>
      <c r="BX482" s="184"/>
      <c r="BY482" s="184"/>
      <c r="BZ482" s="184"/>
      <c r="CA482" s="184"/>
      <c r="CB482" s="184"/>
      <c r="CC482" s="184"/>
      <c r="CD482" s="184"/>
      <c r="CE482" s="184"/>
      <c r="CF482" s="184"/>
      <c r="CG482" s="184"/>
      <c r="CH482" s="184"/>
      <c r="CI482" s="184"/>
      <c r="CJ482" s="184"/>
      <c r="CK482" s="184"/>
      <c r="CL482" s="184"/>
      <c r="CM482" s="193"/>
    </row>
    <row r="483" spans="1:184" s="164" customFormat="1" ht="14.4" customHeight="1" x14ac:dyDescent="0.25">
      <c r="A483" s="270"/>
      <c r="B483" s="270"/>
      <c r="C483" s="220"/>
      <c r="D483" s="220"/>
      <c r="E483" s="223"/>
      <c r="F483" s="220"/>
      <c r="G483" s="238"/>
      <c r="H483" s="236"/>
      <c r="I483" s="236"/>
      <c r="J483" s="270"/>
      <c r="K483" s="270"/>
      <c r="L483" s="270"/>
      <c r="M483" s="270"/>
      <c r="N483" s="270"/>
      <c r="O483" s="270"/>
      <c r="P483" s="270"/>
      <c r="Q483" s="270"/>
      <c r="R483" s="270"/>
      <c r="S483" s="270"/>
      <c r="T483" s="270"/>
      <c r="U483" s="270"/>
      <c r="V483" s="270"/>
      <c r="W483" s="270"/>
      <c r="X483" s="270"/>
      <c r="Y483" s="143"/>
      <c r="Z483" s="143"/>
      <c r="AA483" s="168"/>
      <c r="AB483" s="246"/>
      <c r="AC483" s="246"/>
      <c r="AD483" s="246"/>
      <c r="AE483" s="246"/>
      <c r="AF483" s="336"/>
      <c r="AG483" s="241"/>
      <c r="AH483" s="241"/>
      <c r="AI483" s="263"/>
      <c r="AJ483" s="328"/>
      <c r="AK483" s="241"/>
      <c r="AL483" s="241"/>
      <c r="AM483" s="324"/>
      <c r="AN483" s="270"/>
      <c r="AO483" s="270"/>
      <c r="AP483" s="270"/>
      <c r="AQ483" s="270"/>
      <c r="AR483" s="270"/>
      <c r="AS483" s="270"/>
      <c r="AT483" s="270"/>
      <c r="AU483" s="270"/>
      <c r="AV483" s="270"/>
      <c r="AW483" s="270"/>
      <c r="AZ483" s="192"/>
      <c r="BA483" s="184"/>
      <c r="BB483" s="184"/>
      <c r="BC483" s="184"/>
      <c r="BD483" s="184"/>
      <c r="BE483" s="184"/>
      <c r="BF483" s="184"/>
      <c r="BG483" s="184"/>
      <c r="BH483" s="184"/>
      <c r="BI483" s="184"/>
      <c r="BJ483" s="184"/>
      <c r="BK483" s="184"/>
      <c r="BL483" s="184"/>
      <c r="BM483" s="184"/>
      <c r="BN483" s="184"/>
      <c r="BO483" s="184"/>
      <c r="BP483" s="184"/>
      <c r="BQ483" s="184"/>
      <c r="BR483" s="184"/>
      <c r="BS483" s="184"/>
      <c r="BT483" s="184"/>
      <c r="BU483" s="184"/>
      <c r="BV483" s="184"/>
      <c r="BW483" s="184"/>
      <c r="BX483" s="184"/>
      <c r="BY483" s="184"/>
      <c r="BZ483" s="184"/>
      <c r="CA483" s="184"/>
      <c r="CB483" s="184"/>
      <c r="CC483" s="184"/>
      <c r="CD483" s="184"/>
      <c r="CE483" s="184"/>
      <c r="CF483" s="184"/>
      <c r="CG483" s="184"/>
      <c r="CH483" s="184"/>
      <c r="CI483" s="184"/>
      <c r="CJ483" s="184"/>
      <c r="CK483" s="184"/>
      <c r="CL483" s="184"/>
      <c r="CM483" s="193"/>
    </row>
    <row r="484" spans="1:184" s="164" customFormat="1" ht="14.4" customHeight="1" x14ac:dyDescent="0.25">
      <c r="A484" s="270"/>
      <c r="B484" s="270"/>
      <c r="C484" s="220"/>
      <c r="D484" s="220"/>
      <c r="E484" s="223"/>
      <c r="F484" s="220"/>
      <c r="G484" s="238"/>
      <c r="H484" s="236"/>
      <c r="I484" s="236"/>
      <c r="J484" s="270"/>
      <c r="K484" s="270"/>
      <c r="L484" s="270"/>
      <c r="M484" s="270"/>
      <c r="N484" s="270"/>
      <c r="O484" s="270"/>
      <c r="P484" s="270"/>
      <c r="Q484" s="270"/>
      <c r="R484" s="270"/>
      <c r="S484" s="270"/>
      <c r="T484" s="270"/>
      <c r="U484" s="270"/>
      <c r="V484" s="270"/>
      <c r="W484" s="270"/>
      <c r="X484" s="270"/>
      <c r="Y484" s="143"/>
      <c r="Z484" s="143"/>
      <c r="AA484" s="168"/>
      <c r="AB484" s="246"/>
      <c r="AC484" s="246"/>
      <c r="AD484" s="246"/>
      <c r="AE484" s="246"/>
      <c r="AF484" s="336"/>
      <c r="AG484" s="241"/>
      <c r="AH484" s="241"/>
      <c r="AI484" s="263"/>
      <c r="AJ484" s="328"/>
      <c r="AK484" s="241"/>
      <c r="AL484" s="241"/>
      <c r="AM484" s="324"/>
      <c r="AN484" s="270"/>
      <c r="AO484" s="270"/>
      <c r="AP484" s="270"/>
      <c r="AQ484" s="270"/>
      <c r="AR484" s="270"/>
      <c r="AS484" s="270"/>
      <c r="AT484" s="270"/>
      <c r="AU484" s="270"/>
      <c r="AV484" s="270"/>
      <c r="AW484" s="270"/>
      <c r="AZ484" s="192"/>
      <c r="BA484" s="184"/>
      <c r="BB484" s="184"/>
      <c r="BC484" s="184"/>
      <c r="BD484" s="184"/>
      <c r="BE484" s="184"/>
      <c r="BF484" s="184"/>
      <c r="BG484" s="184"/>
      <c r="BH484" s="184"/>
      <c r="BI484" s="184"/>
      <c r="BJ484" s="184"/>
      <c r="BK484" s="184"/>
      <c r="BL484" s="184"/>
      <c r="BM484" s="184"/>
      <c r="BN484" s="184"/>
      <c r="BO484" s="184"/>
      <c r="BP484" s="184"/>
      <c r="BQ484" s="184"/>
      <c r="BR484" s="184"/>
      <c r="BS484" s="184"/>
      <c r="BT484" s="184"/>
      <c r="BU484" s="184"/>
      <c r="BV484" s="184"/>
      <c r="BW484" s="184"/>
      <c r="BX484" s="184"/>
      <c r="BY484" s="184"/>
      <c r="BZ484" s="184"/>
      <c r="CA484" s="184"/>
      <c r="CB484" s="184"/>
      <c r="CC484" s="184"/>
      <c r="CD484" s="184"/>
      <c r="CE484" s="184"/>
      <c r="CF484" s="184"/>
      <c r="CG484" s="184"/>
      <c r="CH484" s="184"/>
      <c r="CI484" s="184"/>
      <c r="CJ484" s="184"/>
      <c r="CK484" s="184"/>
      <c r="CL484" s="184"/>
      <c r="CM484" s="193"/>
    </row>
    <row r="485" spans="1:184" s="164" customFormat="1" ht="14.4" customHeight="1" x14ac:dyDescent="0.25">
      <c r="A485" s="270"/>
      <c r="B485" s="270"/>
      <c r="C485" s="220"/>
      <c r="D485" s="220"/>
      <c r="E485" s="223"/>
      <c r="F485" s="220"/>
      <c r="G485" s="238"/>
      <c r="H485" s="236"/>
      <c r="I485" s="236"/>
      <c r="J485" s="270"/>
      <c r="K485" s="270"/>
      <c r="L485" s="270"/>
      <c r="M485" s="270"/>
      <c r="N485" s="270"/>
      <c r="O485" s="270"/>
      <c r="P485" s="270"/>
      <c r="Q485" s="270"/>
      <c r="R485" s="270"/>
      <c r="S485" s="270"/>
      <c r="T485" s="270"/>
      <c r="U485" s="270"/>
      <c r="V485" s="270"/>
      <c r="W485" s="270"/>
      <c r="X485" s="270"/>
      <c r="Y485" s="143"/>
      <c r="Z485" s="143"/>
      <c r="AA485" s="168"/>
      <c r="AB485" s="246"/>
      <c r="AC485" s="246"/>
      <c r="AD485" s="246"/>
      <c r="AE485" s="246"/>
      <c r="AF485" s="336"/>
      <c r="AG485" s="241"/>
      <c r="AH485" s="241"/>
      <c r="AI485" s="263"/>
      <c r="AJ485" s="328"/>
      <c r="AK485" s="241"/>
      <c r="AL485" s="241"/>
      <c r="AM485" s="324"/>
      <c r="AN485" s="270"/>
      <c r="AO485" s="270"/>
      <c r="AP485" s="270"/>
      <c r="AQ485" s="270"/>
      <c r="AR485" s="270"/>
      <c r="AS485" s="270"/>
      <c r="AT485" s="270"/>
      <c r="AU485" s="270"/>
      <c r="AV485" s="270"/>
      <c r="AW485" s="270"/>
      <c r="AZ485" s="192"/>
      <c r="BA485" s="184"/>
      <c r="BB485" s="184"/>
      <c r="BC485" s="184"/>
      <c r="BD485" s="184"/>
      <c r="BE485" s="184"/>
      <c r="BF485" s="184"/>
      <c r="BG485" s="184"/>
      <c r="BH485" s="184"/>
      <c r="BI485" s="184"/>
      <c r="BJ485" s="184"/>
      <c r="BK485" s="184"/>
      <c r="BL485" s="184"/>
      <c r="BM485" s="184"/>
      <c r="BN485" s="184"/>
      <c r="BO485" s="184"/>
      <c r="BP485" s="184"/>
      <c r="BQ485" s="184"/>
      <c r="BR485" s="184"/>
      <c r="BS485" s="184"/>
      <c r="BT485" s="184"/>
      <c r="BU485" s="184"/>
      <c r="BV485" s="184"/>
      <c r="BW485" s="184"/>
      <c r="BX485" s="184"/>
      <c r="BY485" s="184"/>
      <c r="BZ485" s="184"/>
      <c r="CA485" s="184"/>
      <c r="CB485" s="184"/>
      <c r="CC485" s="184"/>
      <c r="CD485" s="184"/>
      <c r="CE485" s="184"/>
      <c r="CF485" s="184"/>
      <c r="CG485" s="184"/>
      <c r="CH485" s="184"/>
      <c r="CI485" s="184"/>
      <c r="CJ485" s="184"/>
      <c r="CK485" s="184"/>
      <c r="CL485" s="184"/>
      <c r="CM485" s="193"/>
    </row>
    <row r="486" spans="1:184" s="164" customFormat="1" ht="14.4" customHeight="1" x14ac:dyDescent="0.25">
      <c r="A486" s="270"/>
      <c r="B486" s="270"/>
      <c r="C486" s="221"/>
      <c r="D486" s="221"/>
      <c r="E486" s="224"/>
      <c r="F486" s="221"/>
      <c r="G486" s="238"/>
      <c r="H486" s="236"/>
      <c r="I486" s="236"/>
      <c r="J486" s="270"/>
      <c r="K486" s="270"/>
      <c r="L486" s="270"/>
      <c r="M486" s="270"/>
      <c r="N486" s="270"/>
      <c r="O486" s="270"/>
      <c r="P486" s="270"/>
      <c r="Q486" s="270"/>
      <c r="R486" s="270"/>
      <c r="S486" s="270"/>
      <c r="T486" s="270"/>
      <c r="U486" s="270"/>
      <c r="V486" s="270"/>
      <c r="W486" s="270"/>
      <c r="X486" s="270"/>
      <c r="Y486" s="143"/>
      <c r="Z486" s="143"/>
      <c r="AA486" s="168"/>
      <c r="AB486" s="246"/>
      <c r="AC486" s="246"/>
      <c r="AD486" s="246"/>
      <c r="AE486" s="246"/>
      <c r="AF486" s="336"/>
      <c r="AG486" s="241"/>
      <c r="AH486" s="241"/>
      <c r="AI486" s="263"/>
      <c r="AJ486" s="328"/>
      <c r="AK486" s="241"/>
      <c r="AL486" s="241"/>
      <c r="AM486" s="324"/>
      <c r="AN486" s="270"/>
      <c r="AO486" s="270"/>
      <c r="AP486" s="270"/>
      <c r="AQ486" s="270"/>
      <c r="AR486" s="270"/>
      <c r="AS486" s="270"/>
      <c r="AT486" s="270"/>
      <c r="AU486" s="270"/>
      <c r="AV486" s="270"/>
      <c r="AW486" s="270"/>
      <c r="AZ486" s="192"/>
      <c r="BA486" s="184"/>
      <c r="BB486" s="184"/>
      <c r="BC486" s="184"/>
      <c r="BD486" s="184"/>
      <c r="BE486" s="184"/>
      <c r="BF486" s="184"/>
      <c r="BG486" s="184"/>
      <c r="BH486" s="184"/>
      <c r="BI486" s="184"/>
      <c r="BJ486" s="184"/>
      <c r="BK486" s="184"/>
      <c r="BL486" s="184"/>
      <c r="BM486" s="184"/>
      <c r="BN486" s="184"/>
      <c r="BO486" s="184"/>
      <c r="BP486" s="184"/>
      <c r="BQ486" s="184"/>
      <c r="BR486" s="184"/>
      <c r="BS486" s="184"/>
      <c r="BT486" s="184"/>
      <c r="BU486" s="184"/>
      <c r="BV486" s="184"/>
      <c r="BW486" s="184"/>
      <c r="BX486" s="184"/>
      <c r="BY486" s="184"/>
      <c r="BZ486" s="184"/>
      <c r="CA486" s="184"/>
      <c r="CB486" s="184"/>
      <c r="CC486" s="184"/>
      <c r="CD486" s="184"/>
      <c r="CE486" s="184"/>
      <c r="CF486" s="184"/>
      <c r="CG486" s="184"/>
      <c r="CH486" s="184"/>
      <c r="CI486" s="184"/>
      <c r="CJ486" s="184"/>
      <c r="CK486" s="184"/>
      <c r="CL486" s="184"/>
      <c r="CM486" s="193"/>
    </row>
    <row r="487" spans="1:184" s="92" customFormat="1" ht="13.5" customHeight="1" x14ac:dyDescent="0.3">
      <c r="A487" s="236">
        <v>79</v>
      </c>
      <c r="B487" s="236" t="s">
        <v>609</v>
      </c>
      <c r="C487" s="219" t="s">
        <v>841</v>
      </c>
      <c r="D487" s="219" t="s">
        <v>814</v>
      </c>
      <c r="E487" s="222" t="str">
        <f>IFERROR(VLOOKUP(C487,Tabla4[#All],2,0),"")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487" s="219" t="s">
        <v>29</v>
      </c>
      <c r="G487" s="238" t="s">
        <v>36</v>
      </c>
      <c r="H487" s="236" t="s">
        <v>70</v>
      </c>
      <c r="I487" s="236" t="s">
        <v>493</v>
      </c>
      <c r="J487" s="236" t="s">
        <v>494</v>
      </c>
      <c r="K487" s="236" t="s">
        <v>495</v>
      </c>
      <c r="L487" s="236" t="s">
        <v>590</v>
      </c>
      <c r="M487" s="236" t="s">
        <v>36</v>
      </c>
      <c r="N487" s="236" t="s">
        <v>106</v>
      </c>
      <c r="O487" s="236">
        <v>12</v>
      </c>
      <c r="P487" s="236" t="str">
        <f>IF(AND(O487&lt;=2),"Muy Baja",IF(AND(O487&gt;=3,O487&lt;=23),"Baja",IF(AND(O487&gt;=24,O487&lt;=499),"Media",IF(AND(O487&gt;=500,O487&lt;=4999),"Alta",IF(AND(O487&gt;=5000),"Muy Alta",FALSE)))))</f>
        <v>Baja</v>
      </c>
      <c r="Q487" s="236" t="str">
        <f>IF(AND(O487&lt;=2),"20%",IF(AND(O487&gt;=3,O487&lt;=23),"40%",IF(AND(O487&gt;=24,O487&lt;=499),"60%",IF(AND(O487&gt;=500,O487&lt;=4999),"80%",IF(AND(O487&gt;=5000),"100%",FALSE)))))</f>
        <v>40%</v>
      </c>
      <c r="R487" s="236" t="s">
        <v>48</v>
      </c>
      <c r="S487" s="236" t="str">
        <f>IF(AND(R487=$GB$4),"Leve",IF(AND(R487=$GB$5),"Menor",IF(AND(R487=$GB$6),"Moderado",IF(AND(R487=$GB$7),"mayor",IF(AND(R487=$GB$8),"Catastrófico",IF(AND(R487=$GB$10),"Leve",IF(AND(R487=$GB$11),"Menor",IF(AND(R487=$GB$12),"Moderado",IF(AND(R487=$GB$13),"Mayor",IF(AND(R487=$GB$14),"Catastrófico",FALSE))))))))))</f>
        <v>Moderado</v>
      </c>
      <c r="T487" s="234" t="str">
        <f>IF(AND(S487="Leve"),"20%",IF(AND(S487="Menor"),"40%",IF(AND(S487="Moderado"),"60%",IF(AND(S487="Mayor"),"80%",IF(AND(S487="Catastrófico"),"100%","")))))</f>
        <v>60%</v>
      </c>
      <c r="U487" s="236" t="str">
        <f>INDEX('[5]MATRIZ RIESGO'!$D$6:$H$10,MATCH(P487,'[5]MATRIZ RIESGO'!$C$6:$C$10,),MATCH(S487,'[5]MATRIZ RIESGO'!$D$5:$H$5,))</f>
        <v>Moderado</v>
      </c>
      <c r="V487" s="38">
        <v>1</v>
      </c>
      <c r="W487" s="299" t="s">
        <v>666</v>
      </c>
      <c r="X487" s="157" t="s">
        <v>54</v>
      </c>
      <c r="Y487" s="86" t="s">
        <v>51</v>
      </c>
      <c r="Z487" s="86" t="s">
        <v>57</v>
      </c>
      <c r="AA487" s="86" t="str">
        <f>IF(AND(Y487=$GD$2,Z487=$GE$2),"50%",IF(AND(Y487=$GD$2,Z487=$GE$3),"40%",IF(AND(Y487=$GD$3,Z487=$GE$2),"40%",IF(AND(Y487=$GD$3,Z487=$GE$3),"30%",IF(AND(Y487=$GD$4,Z487=$GE$2),"35%",IF(AND(Y487=$GD$4,Z487=$GE$3),"25%",""))))))</f>
        <v>40%</v>
      </c>
      <c r="AB487" s="133" t="s">
        <v>786</v>
      </c>
      <c r="AC487" s="133" t="s">
        <v>791</v>
      </c>
      <c r="AD487" s="133" t="s">
        <v>796</v>
      </c>
      <c r="AE487" s="133" t="s">
        <v>785</v>
      </c>
      <c r="AF487" s="39">
        <f>IFERROR(IF(X487="Probabilidad",(Q487-(+Q487*AA487)),IF(X487="Impacto",Q487,"")),"")</f>
        <v>0.24</v>
      </c>
      <c r="AG487" s="242">
        <f>LOOKUP(2,1/(AF487:AF492&lt;&gt;""),AF487:AF492)</f>
        <v>0.24</v>
      </c>
      <c r="AH487" s="242">
        <f>AG487*1</f>
        <v>0.24</v>
      </c>
      <c r="AI487" s="236" t="str">
        <f>IF(AND(AH487&lt;=20%),"Muy Baja",IF(AND(AH487&gt;=21%,AH487&lt;=40%),"Baja",IF(AND(AH487&gt;=41%,AH487&lt;=60%),"Media",IF(AND(AH487&gt;=61%,AH487&lt;=80%),"Alta",IF(AND(AH487&gt;=81%,AH487&gt;=100%),"Muy Alta",FALSE)))))</f>
        <v>Baja</v>
      </c>
      <c r="AJ487" s="85" t="str">
        <f>IFERROR(IF(X487="Impacto",(T487-(+T487*AA487)),IF(X487="Probabilidad",T487,"")),"")</f>
        <v>60%</v>
      </c>
      <c r="AK487" s="242" t="str">
        <f>LOOKUP(2,1/(AJ487:AJ492&lt;&gt;""),AJ487:AJ492)</f>
        <v>60%</v>
      </c>
      <c r="AL487" s="242">
        <f>AK487*1</f>
        <v>0.6</v>
      </c>
      <c r="AM487" s="236" t="str">
        <f>CHOOSE((AL487&gt;=0%)+(AL487&gt;=21%)+(AL487&gt;=41%)+(AL487&gt;=61%)+(AL487&gt;=81%),"Leve","Menor","Moderado","Mayor","Catastrófico")</f>
        <v>Moderado</v>
      </c>
      <c r="AN487" s="236" t="str">
        <f>INDEX('[5]MATRIZ RIESGO'!$D$6:$H$10,MATCH(AI487,'[5]MATRIZ RIESGO'!$C$6:$C$10,),MATCH(AM487,'[5]MATRIZ RIESGO'!$D$5:$H$5,))</f>
        <v>Moderado</v>
      </c>
      <c r="AO487" s="236" t="s">
        <v>65</v>
      </c>
      <c r="AP487" s="38"/>
      <c r="AQ487" s="38"/>
      <c r="AR487" s="44"/>
      <c r="AS487" s="38"/>
      <c r="AT487" s="38"/>
      <c r="AU487" s="86"/>
      <c r="AV487" s="236" t="s">
        <v>496</v>
      </c>
      <c r="AW487" s="236" t="s">
        <v>159</v>
      </c>
      <c r="AX487" s="203"/>
      <c r="AY487" s="203"/>
      <c r="AZ487" s="268"/>
      <c r="BA487" s="279"/>
      <c r="BB487" s="198"/>
      <c r="BC487" s="198"/>
      <c r="BD487" s="196"/>
      <c r="BE487" s="196"/>
      <c r="BF487" s="196"/>
      <c r="BG487" s="196"/>
      <c r="BH487" s="196"/>
      <c r="BI487" s="196"/>
      <c r="BJ487" s="196"/>
      <c r="BK487" s="196"/>
      <c r="BL487" s="196"/>
      <c r="BM487" s="196"/>
      <c r="BN487" s="196"/>
      <c r="BO487" s="196"/>
      <c r="BP487" s="196"/>
      <c r="BQ487" s="196"/>
      <c r="BR487" s="196"/>
      <c r="BS487" s="196"/>
      <c r="BT487" s="196"/>
      <c r="BU487" s="196"/>
      <c r="BV487" s="196"/>
      <c r="BW487" s="196"/>
      <c r="BX487" s="196"/>
      <c r="BY487" s="196"/>
      <c r="BZ487" s="196"/>
      <c r="CA487" s="196"/>
      <c r="CB487" s="196"/>
      <c r="CC487" s="196"/>
      <c r="CD487" s="196"/>
      <c r="CE487" s="196"/>
      <c r="CF487" s="196"/>
      <c r="CG487" s="196"/>
      <c r="CH487" s="196"/>
      <c r="CI487" s="196"/>
      <c r="CJ487" s="196"/>
      <c r="CK487" s="196"/>
      <c r="CL487" s="196"/>
      <c r="FX487" s="27"/>
      <c r="GA487" s="92" t="s">
        <v>162</v>
      </c>
      <c r="GB487" s="36" t="s">
        <v>45</v>
      </c>
    </row>
    <row r="488" spans="1:184" s="92" customFormat="1" ht="13.5" customHeight="1" x14ac:dyDescent="0.25">
      <c r="A488" s="236"/>
      <c r="B488" s="236"/>
      <c r="C488" s="220"/>
      <c r="D488" s="220"/>
      <c r="E488" s="223"/>
      <c r="F488" s="220"/>
      <c r="G488" s="238"/>
      <c r="H488" s="236"/>
      <c r="I488" s="236"/>
      <c r="J488" s="236"/>
      <c r="K488" s="236"/>
      <c r="L488" s="236"/>
      <c r="M488" s="236"/>
      <c r="N488" s="236"/>
      <c r="O488" s="236"/>
      <c r="P488" s="236"/>
      <c r="Q488" s="236"/>
      <c r="R488" s="236"/>
      <c r="S488" s="236"/>
      <c r="T488" s="234"/>
      <c r="U488" s="236"/>
      <c r="V488" s="38"/>
      <c r="W488" s="300"/>
      <c r="X488" s="157"/>
      <c r="Y488" s="86"/>
      <c r="Z488" s="86"/>
      <c r="AA488" s="86" t="str">
        <f t="shared" si="15"/>
        <v/>
      </c>
      <c r="AB488" s="133"/>
      <c r="AC488" s="133"/>
      <c r="AD488" s="133"/>
      <c r="AE488" s="133"/>
      <c r="AF488" s="39" t="str">
        <f>IFERROR(IF(AND(X487="Probabilidad",X488="Probabilidad"),(AF487-(+AF487*AA488)),IF(X488="Probabilidad",(Q487-(+Q487*AA488)),IF(X488="Impacto",AF487,""))),"")</f>
        <v/>
      </c>
      <c r="AG488" s="242"/>
      <c r="AH488" s="242"/>
      <c r="AI488" s="236"/>
      <c r="AJ488" s="85" t="str">
        <f>IFERROR(IF(AND(X487="Impacto",AA488="Impacto"),(AJ487-(+AJ487*AA488)),IF(X488="Impacto",(T487-(+T487*AA488)),IF(X488="Probabilidad",AJ487,""))),"")</f>
        <v/>
      </c>
      <c r="AK488" s="242"/>
      <c r="AL488" s="242"/>
      <c r="AM488" s="236"/>
      <c r="AN488" s="236"/>
      <c r="AO488" s="236"/>
      <c r="AP488" s="38"/>
      <c r="AQ488" s="38"/>
      <c r="AR488" s="44"/>
      <c r="AS488" s="38"/>
      <c r="AT488" s="38"/>
      <c r="AU488" s="86"/>
      <c r="AV488" s="236"/>
      <c r="AW488" s="236"/>
      <c r="AX488" s="204"/>
      <c r="AY488" s="204"/>
      <c r="AZ488" s="268"/>
      <c r="BA488" s="279"/>
      <c r="BB488" s="198"/>
      <c r="BC488" s="198"/>
      <c r="BD488" s="196"/>
      <c r="BE488" s="196"/>
      <c r="BF488" s="196"/>
      <c r="BG488" s="196"/>
      <c r="BH488" s="196"/>
      <c r="BI488" s="196"/>
      <c r="BJ488" s="196"/>
      <c r="BK488" s="196"/>
      <c r="BL488" s="196"/>
      <c r="BM488" s="196"/>
      <c r="BN488" s="196"/>
      <c r="BO488" s="196"/>
      <c r="BP488" s="196"/>
      <c r="BQ488" s="196"/>
      <c r="BR488" s="196"/>
      <c r="BS488" s="196"/>
      <c r="BT488" s="196"/>
      <c r="BU488" s="196"/>
      <c r="BV488" s="196"/>
      <c r="BW488" s="196"/>
      <c r="BX488" s="196"/>
      <c r="BY488" s="196"/>
      <c r="BZ488" s="196"/>
      <c r="CA488" s="196"/>
      <c r="CB488" s="196"/>
      <c r="CC488" s="196"/>
      <c r="CD488" s="196"/>
      <c r="CE488" s="196"/>
      <c r="CF488" s="196"/>
      <c r="CG488" s="196"/>
      <c r="CH488" s="196"/>
      <c r="CI488" s="196"/>
      <c r="CJ488" s="196"/>
      <c r="CK488" s="196"/>
      <c r="CL488" s="196"/>
      <c r="FX488" s="27"/>
      <c r="GA488" s="92" t="s">
        <v>37</v>
      </c>
      <c r="GB488" s="26" t="s">
        <v>46</v>
      </c>
    </row>
    <row r="489" spans="1:184" s="92" customFormat="1" ht="13.5" customHeight="1" x14ac:dyDescent="0.25">
      <c r="A489" s="236"/>
      <c r="B489" s="236"/>
      <c r="C489" s="220"/>
      <c r="D489" s="220"/>
      <c r="E489" s="223"/>
      <c r="F489" s="220"/>
      <c r="G489" s="238"/>
      <c r="H489" s="236"/>
      <c r="I489" s="236"/>
      <c r="J489" s="236"/>
      <c r="K489" s="236"/>
      <c r="L489" s="236"/>
      <c r="M489" s="236"/>
      <c r="N489" s="236"/>
      <c r="O489" s="236"/>
      <c r="P489" s="236"/>
      <c r="Q489" s="236"/>
      <c r="R489" s="236"/>
      <c r="S489" s="236"/>
      <c r="T489" s="234"/>
      <c r="U489" s="236"/>
      <c r="V489" s="38"/>
      <c r="W489" s="300"/>
      <c r="X489" s="157"/>
      <c r="Y489" s="86"/>
      <c r="Z489" s="86"/>
      <c r="AA489" s="86" t="str">
        <f t="shared" si="15"/>
        <v/>
      </c>
      <c r="AB489" s="133"/>
      <c r="AC489" s="133"/>
      <c r="AD489" s="133"/>
      <c r="AE489" s="133"/>
      <c r="AF489" s="39" t="str">
        <f>IFERROR(IF(AND(X488="Probabilidad",X489="Probabilidad"),(AF488-(+AF488*AA489)),IF(X489="Probabilidad",(Q488-(+Q488*AA489)),IF(X489="Impacto",AF488,""))),"")</f>
        <v/>
      </c>
      <c r="AG489" s="242"/>
      <c r="AH489" s="242"/>
      <c r="AI489" s="236"/>
      <c r="AJ489" s="85" t="str">
        <f>IFERROR(IF(AND(X488="Impacto",AA489="Impacto"),(AJ488-(+AJ488*AA489)),IF(X489="Impacto",(T488-(+T488*AA489)),IF(X489="Probabilidad",AJ488,""))),"")</f>
        <v/>
      </c>
      <c r="AK489" s="242"/>
      <c r="AL489" s="242"/>
      <c r="AM489" s="236"/>
      <c r="AN489" s="236"/>
      <c r="AO489" s="236"/>
      <c r="AP489" s="38"/>
      <c r="AQ489" s="38"/>
      <c r="AR489" s="44"/>
      <c r="AS489" s="38"/>
      <c r="AT489" s="38"/>
      <c r="AU489" s="86"/>
      <c r="AV489" s="236"/>
      <c r="AW489" s="236"/>
      <c r="AX489" s="204"/>
      <c r="AY489" s="204"/>
      <c r="AZ489" s="268"/>
      <c r="BA489" s="279"/>
      <c r="BB489" s="198"/>
      <c r="BC489" s="198"/>
      <c r="BD489" s="196"/>
      <c r="BE489" s="196"/>
      <c r="BF489" s="196"/>
      <c r="BG489" s="196"/>
      <c r="BH489" s="196"/>
      <c r="BI489" s="196"/>
      <c r="BJ489" s="196"/>
      <c r="BK489" s="196"/>
      <c r="BL489" s="196"/>
      <c r="BM489" s="196"/>
      <c r="BN489" s="196"/>
      <c r="BO489" s="196"/>
      <c r="BP489" s="196"/>
      <c r="BQ489" s="196"/>
      <c r="BR489" s="196"/>
      <c r="BS489" s="196"/>
      <c r="BT489" s="196"/>
      <c r="BU489" s="196"/>
      <c r="BV489" s="196"/>
      <c r="BW489" s="196"/>
      <c r="BX489" s="196"/>
      <c r="BY489" s="196"/>
      <c r="BZ489" s="196"/>
      <c r="CA489" s="196"/>
      <c r="CB489" s="196"/>
      <c r="CC489" s="196"/>
      <c r="CD489" s="196"/>
      <c r="CE489" s="196"/>
      <c r="CF489" s="196"/>
      <c r="CG489" s="196"/>
      <c r="CH489" s="196"/>
      <c r="CI489" s="196"/>
      <c r="CJ489" s="196"/>
      <c r="CK489" s="196"/>
      <c r="CL489" s="196"/>
      <c r="FX489" s="27"/>
      <c r="GB489" s="26" t="s">
        <v>47</v>
      </c>
    </row>
    <row r="490" spans="1:184" s="92" customFormat="1" ht="13.5" customHeight="1" x14ac:dyDescent="0.25">
      <c r="A490" s="236"/>
      <c r="B490" s="236"/>
      <c r="C490" s="220"/>
      <c r="D490" s="220"/>
      <c r="E490" s="223"/>
      <c r="F490" s="220"/>
      <c r="G490" s="238"/>
      <c r="H490" s="236"/>
      <c r="I490" s="236"/>
      <c r="J490" s="236"/>
      <c r="K490" s="236"/>
      <c r="L490" s="236"/>
      <c r="M490" s="236"/>
      <c r="N490" s="236"/>
      <c r="O490" s="236"/>
      <c r="P490" s="236"/>
      <c r="Q490" s="236"/>
      <c r="R490" s="236"/>
      <c r="S490" s="236"/>
      <c r="T490" s="234"/>
      <c r="U490" s="236"/>
      <c r="V490" s="38"/>
      <c r="W490" s="300"/>
      <c r="X490" s="157"/>
      <c r="Y490" s="86"/>
      <c r="Z490" s="86"/>
      <c r="AA490" s="86" t="str">
        <f t="shared" si="15"/>
        <v/>
      </c>
      <c r="AB490" s="133"/>
      <c r="AC490" s="133"/>
      <c r="AD490" s="133"/>
      <c r="AE490" s="133"/>
      <c r="AF490" s="39" t="str">
        <f>IFERROR(IF(AND(X489="Probabilidad",X490="Probabilidad"),(AF489-(+AF489*AA490)),IF(X490="Probabilidad",(Q489-(+Q489*AA490)),IF(X490="Impacto",AF489,""))),"")</f>
        <v/>
      </c>
      <c r="AG490" s="242"/>
      <c r="AH490" s="242"/>
      <c r="AI490" s="236"/>
      <c r="AJ490" s="85" t="str">
        <f>IFERROR(IF(AND(X489="Impacto",AA490="Impacto"),(AJ489-(+AJ489*AA490)),IF(X490="Impacto",(T489-(+T489*AA490)),IF(X490="Probabilidad",AJ489,""))),"")</f>
        <v/>
      </c>
      <c r="AK490" s="242"/>
      <c r="AL490" s="242"/>
      <c r="AM490" s="236"/>
      <c r="AN490" s="236"/>
      <c r="AO490" s="236"/>
      <c r="AP490" s="38"/>
      <c r="AQ490" s="38"/>
      <c r="AR490" s="44"/>
      <c r="AS490" s="38"/>
      <c r="AT490" s="38"/>
      <c r="AU490" s="86"/>
      <c r="AV490" s="236"/>
      <c r="AW490" s="236"/>
      <c r="AX490" s="204"/>
      <c r="AY490" s="204"/>
      <c r="AZ490" s="268"/>
      <c r="BA490" s="279"/>
      <c r="BB490" s="198"/>
      <c r="BC490" s="198"/>
      <c r="BD490" s="196"/>
      <c r="BE490" s="196"/>
      <c r="BF490" s="196"/>
      <c r="BG490" s="196"/>
      <c r="BH490" s="196"/>
      <c r="BI490" s="196"/>
      <c r="BJ490" s="196"/>
      <c r="BK490" s="196"/>
      <c r="BL490" s="196"/>
      <c r="BM490" s="196"/>
      <c r="BN490" s="196"/>
      <c r="BO490" s="196"/>
      <c r="BP490" s="196"/>
      <c r="BQ490" s="196"/>
      <c r="BR490" s="196"/>
      <c r="BS490" s="196"/>
      <c r="BT490" s="196"/>
      <c r="BU490" s="196"/>
      <c r="BV490" s="196"/>
      <c r="BW490" s="196"/>
      <c r="BX490" s="196"/>
      <c r="BY490" s="196"/>
      <c r="BZ490" s="196"/>
      <c r="CA490" s="196"/>
      <c r="CB490" s="196"/>
      <c r="CC490" s="196"/>
      <c r="CD490" s="196"/>
      <c r="CE490" s="196"/>
      <c r="CF490" s="196"/>
      <c r="CG490" s="196"/>
      <c r="CH490" s="196"/>
      <c r="CI490" s="196"/>
      <c r="CJ490" s="196"/>
      <c r="CK490" s="196"/>
      <c r="CL490" s="196"/>
      <c r="FX490" s="27"/>
      <c r="GB490" s="26" t="s">
        <v>48</v>
      </c>
    </row>
    <row r="491" spans="1:184" s="92" customFormat="1" ht="13.5" customHeight="1" x14ac:dyDescent="0.25">
      <c r="A491" s="236"/>
      <c r="B491" s="236"/>
      <c r="C491" s="220"/>
      <c r="D491" s="220"/>
      <c r="E491" s="223"/>
      <c r="F491" s="220"/>
      <c r="G491" s="238"/>
      <c r="H491" s="236"/>
      <c r="I491" s="236"/>
      <c r="J491" s="236"/>
      <c r="K491" s="236"/>
      <c r="L491" s="236"/>
      <c r="M491" s="236"/>
      <c r="N491" s="236"/>
      <c r="O491" s="236"/>
      <c r="P491" s="236"/>
      <c r="Q491" s="236"/>
      <c r="R491" s="236"/>
      <c r="S491" s="236"/>
      <c r="T491" s="234"/>
      <c r="U491" s="236"/>
      <c r="V491" s="38"/>
      <c r="W491" s="300"/>
      <c r="X491" s="157"/>
      <c r="Y491" s="86"/>
      <c r="Z491" s="86"/>
      <c r="AA491" s="86" t="str">
        <f t="shared" si="15"/>
        <v/>
      </c>
      <c r="AB491" s="133"/>
      <c r="AC491" s="133"/>
      <c r="AD491" s="133"/>
      <c r="AE491" s="133"/>
      <c r="AF491" s="39" t="str">
        <f>IFERROR(IF(AND(X490="Probabilidad",X491="Probabilidad"),(AF490-(+AF490*AA491)),IF(X491="Probabilidad",(Q490-(+Q490*AA491)),IF(X491="Impacto",AF490,""))),"")</f>
        <v/>
      </c>
      <c r="AG491" s="242"/>
      <c r="AH491" s="242"/>
      <c r="AI491" s="236"/>
      <c r="AJ491" s="85" t="str">
        <f>IFERROR(IF(AND(X490="Impacto",AA491="Impacto"),(AJ490-(+AJ490*AA491)),IF(X491="Impacto",(T490-(+T490*AA491)),IF(X491="Probabilidad",AJ490,""))),"")</f>
        <v/>
      </c>
      <c r="AK491" s="242"/>
      <c r="AL491" s="242"/>
      <c r="AM491" s="236"/>
      <c r="AN491" s="236"/>
      <c r="AO491" s="236"/>
      <c r="AP491" s="38"/>
      <c r="AQ491" s="38"/>
      <c r="AR491" s="44"/>
      <c r="AS491" s="38"/>
      <c r="AT491" s="38"/>
      <c r="AU491" s="86"/>
      <c r="AV491" s="236"/>
      <c r="AW491" s="236"/>
      <c r="AX491" s="204"/>
      <c r="AY491" s="204"/>
      <c r="AZ491" s="268"/>
      <c r="BA491" s="279"/>
      <c r="BB491" s="198"/>
      <c r="BC491" s="198"/>
      <c r="BD491" s="196"/>
      <c r="BE491" s="196"/>
      <c r="BF491" s="196"/>
      <c r="BG491" s="196"/>
      <c r="BH491" s="196"/>
      <c r="BI491" s="196"/>
      <c r="BJ491" s="196"/>
      <c r="BK491" s="196"/>
      <c r="BL491" s="196"/>
      <c r="BM491" s="196"/>
      <c r="BN491" s="196"/>
      <c r="BO491" s="196"/>
      <c r="BP491" s="196"/>
      <c r="BQ491" s="196"/>
      <c r="BR491" s="196"/>
      <c r="BS491" s="196"/>
      <c r="BT491" s="196"/>
      <c r="BU491" s="196"/>
      <c r="BV491" s="196"/>
      <c r="BW491" s="196"/>
      <c r="BX491" s="196"/>
      <c r="BY491" s="196"/>
      <c r="BZ491" s="196"/>
      <c r="CA491" s="196"/>
      <c r="CB491" s="196"/>
      <c r="CC491" s="196"/>
      <c r="CD491" s="196"/>
      <c r="CE491" s="196"/>
      <c r="CF491" s="196"/>
      <c r="CG491" s="196"/>
      <c r="CH491" s="196"/>
      <c r="CI491" s="196"/>
      <c r="CJ491" s="196"/>
      <c r="CK491" s="196"/>
      <c r="CL491" s="196"/>
      <c r="FX491" s="27"/>
      <c r="GB491" s="26" t="s">
        <v>49</v>
      </c>
    </row>
    <row r="492" spans="1:184" s="92" customFormat="1" ht="13.5" customHeight="1" x14ac:dyDescent="0.25">
      <c r="A492" s="236"/>
      <c r="B492" s="236"/>
      <c r="C492" s="221"/>
      <c r="D492" s="221"/>
      <c r="E492" s="224"/>
      <c r="F492" s="221"/>
      <c r="G492" s="238"/>
      <c r="H492" s="236"/>
      <c r="I492" s="236"/>
      <c r="J492" s="236"/>
      <c r="K492" s="236"/>
      <c r="L492" s="236"/>
      <c r="M492" s="236"/>
      <c r="N492" s="236"/>
      <c r="O492" s="236"/>
      <c r="P492" s="236"/>
      <c r="Q492" s="236"/>
      <c r="R492" s="236"/>
      <c r="S492" s="236"/>
      <c r="T492" s="234"/>
      <c r="U492" s="236"/>
      <c r="V492" s="38"/>
      <c r="W492" s="301"/>
      <c r="X492" s="157"/>
      <c r="Y492" s="86"/>
      <c r="Z492" s="86"/>
      <c r="AA492" s="86" t="str">
        <f t="shared" si="15"/>
        <v/>
      </c>
      <c r="AB492" s="133"/>
      <c r="AC492" s="133"/>
      <c r="AD492" s="133"/>
      <c r="AE492" s="133"/>
      <c r="AF492" s="39" t="str">
        <f>IFERROR(IF(AND(X491="Probabilidad",X492="Probabilidad"),(AF491-(+AF491*AA492)),IF(X492="Probabilidad",(Q491-(+Q491*AA492)),IF(X492="Impacto",AF491,""))),"")</f>
        <v/>
      </c>
      <c r="AG492" s="242"/>
      <c r="AH492" s="242"/>
      <c r="AI492" s="236"/>
      <c r="AJ492" s="85" t="str">
        <f>IFERROR(IF(AND(X491="Impacto",AA492="Impacto"),(AJ491-(+AJ491*AA492)),IF(X492="Impacto",(T491-(+T491*AA492)),IF(X492="Probabilidad",AJ491,""))),"")</f>
        <v/>
      </c>
      <c r="AK492" s="242"/>
      <c r="AL492" s="242"/>
      <c r="AM492" s="236"/>
      <c r="AN492" s="236"/>
      <c r="AO492" s="236"/>
      <c r="AP492" s="38"/>
      <c r="AQ492" s="38"/>
      <c r="AR492" s="44"/>
      <c r="AS492" s="38"/>
      <c r="AT492" s="38"/>
      <c r="AU492" s="86"/>
      <c r="AV492" s="236"/>
      <c r="AW492" s="236"/>
      <c r="AX492" s="205"/>
      <c r="AY492" s="205"/>
      <c r="AZ492" s="268"/>
      <c r="BA492" s="279"/>
      <c r="BB492" s="198"/>
      <c r="BC492" s="198"/>
      <c r="BD492" s="196"/>
      <c r="BE492" s="196"/>
      <c r="BF492" s="196"/>
      <c r="BG492" s="196"/>
      <c r="BH492" s="196"/>
      <c r="BI492" s="196"/>
      <c r="BJ492" s="196"/>
      <c r="BK492" s="196"/>
      <c r="BL492" s="196"/>
      <c r="BM492" s="196"/>
      <c r="BN492" s="196"/>
      <c r="BO492" s="196"/>
      <c r="BP492" s="196"/>
      <c r="BQ492" s="196"/>
      <c r="BR492" s="196"/>
      <c r="BS492" s="196"/>
      <c r="BT492" s="196"/>
      <c r="BU492" s="196"/>
      <c r="BV492" s="196"/>
      <c r="BW492" s="196"/>
      <c r="BX492" s="196"/>
      <c r="BY492" s="196"/>
      <c r="BZ492" s="196"/>
      <c r="CA492" s="196"/>
      <c r="CB492" s="196"/>
      <c r="CC492" s="196"/>
      <c r="CD492" s="196"/>
      <c r="CE492" s="196"/>
      <c r="CF492" s="196"/>
      <c r="CG492" s="196"/>
      <c r="CH492" s="196"/>
      <c r="CI492" s="196"/>
      <c r="CJ492" s="196"/>
      <c r="CK492" s="196"/>
      <c r="CL492" s="196"/>
      <c r="FX492" s="27"/>
      <c r="GB492" s="26" t="s">
        <v>50</v>
      </c>
    </row>
    <row r="493" spans="1:184" s="92" customFormat="1" ht="13.5" customHeight="1" x14ac:dyDescent="0.3">
      <c r="A493" s="236">
        <v>80</v>
      </c>
      <c r="B493" s="236" t="s">
        <v>609</v>
      </c>
      <c r="C493" s="219" t="s">
        <v>802</v>
      </c>
      <c r="D493" s="219" t="s">
        <v>922</v>
      </c>
      <c r="E493" s="222" t="str">
        <f>IFERROR(VLOOKUP(C493,Tabla4[#All],2,0),"")</f>
        <v>Eventos relacionados con la infraestructura tecnológica de la entidad.</v>
      </c>
      <c r="F493" s="219" t="s">
        <v>805</v>
      </c>
      <c r="G493" s="238" t="s">
        <v>162</v>
      </c>
      <c r="H493" s="236" t="s">
        <v>70</v>
      </c>
      <c r="I493" s="236" t="s">
        <v>498</v>
      </c>
      <c r="J493" s="236" t="s">
        <v>499</v>
      </c>
      <c r="K493" s="236" t="s">
        <v>500</v>
      </c>
      <c r="L493" s="236" t="s">
        <v>590</v>
      </c>
      <c r="M493" s="236" t="s">
        <v>162</v>
      </c>
      <c r="N493" s="236" t="s">
        <v>501</v>
      </c>
      <c r="O493" s="236">
        <v>12</v>
      </c>
      <c r="P493" s="236" t="str">
        <f>IF(AND(O493&lt;=2),"Muy Baja",IF(AND(O493&gt;=3,O493&lt;=23),"Baja",IF(AND(O493&gt;=24,O493&lt;=499),"Media",IF(AND(O493&gt;=500,O493&lt;=4999),"Alta",IF(AND(O493&gt;=5000),"Muy Alta",FALSE)))))</f>
        <v>Baja</v>
      </c>
      <c r="Q493" s="236" t="str">
        <f>IF(AND(O493&lt;=2),"20%",IF(AND(O493&gt;=3,O493&lt;=23),"40%",IF(AND(O493&gt;=24,O493&lt;=499),"60%",IF(AND(O493&gt;=500,O493&lt;=4999),"80%",IF(AND(O493&gt;=5000),"100%",FALSE)))))</f>
        <v>40%</v>
      </c>
      <c r="R493" s="236" t="s">
        <v>47</v>
      </c>
      <c r="S493" s="236" t="str">
        <f>IF(AND(R493=$GB$4),"Leve",IF(AND(R493=$GB$5),"Menor",IF(AND(R493=$GB$6),"Moderado",IF(AND(R493=$GB$7),"mayor",IF(AND(R493=$GB$8),"Catastrófico",IF(AND(R493=$GB$10),"Leve",IF(AND(R493=$GB$11),"Menor",IF(AND(R493=$GB$12),"Moderado",IF(AND(R493=$GB$13),"Mayor",IF(AND(R493=$GB$14),"Catastrófico",FALSE))))))))))</f>
        <v>Menor</v>
      </c>
      <c r="T493" s="234" t="str">
        <f>IF(AND(S493="Leve"),"20%",IF(AND(S493="Menor"),"40%",IF(AND(S493="Moderado"),"60%",IF(AND(S493="Mayor"),"80%",IF(AND(S493="Catastrófico"),"100%","")))))</f>
        <v>40%</v>
      </c>
      <c r="U493" s="236" t="str">
        <f>INDEX('[5]MATRIZ RIESGO'!$D$6:$H$10,MATCH(P493,'[5]MATRIZ RIESGO'!$C$6:$C$10,),MATCH(S493,'[5]MATRIZ RIESGO'!$D$5:$H$5,))</f>
        <v>Moderado</v>
      </c>
      <c r="V493" s="38">
        <v>1</v>
      </c>
      <c r="W493" s="38" t="s">
        <v>847</v>
      </c>
      <c r="X493" s="157" t="s">
        <v>54</v>
      </c>
      <c r="Y493" s="86" t="s">
        <v>51</v>
      </c>
      <c r="Z493" s="86" t="s">
        <v>57</v>
      </c>
      <c r="AA493" s="86" t="str">
        <f>IF(AND(Y493=$GD$2,Z493=$GE$2),"50%",IF(AND(Y493=$GD$2,Z493=$GE$3),"40%",IF(AND(Y493=$GD$3,Z493=$GE$2),"40%",IF(AND(Y493=$GD$3,Z493=$GE$3),"30%",IF(AND(Y493=$GD$4,Z493=$GE$2),"35%",IF(AND(Y493=$GD$4,Z493=$GE$3),"25%",""))))))</f>
        <v>40%</v>
      </c>
      <c r="AB493" s="133" t="s">
        <v>790</v>
      </c>
      <c r="AC493" s="133" t="s">
        <v>852</v>
      </c>
      <c r="AD493" s="133" t="s">
        <v>796</v>
      </c>
      <c r="AE493" s="133" t="s">
        <v>785</v>
      </c>
      <c r="AF493" s="39">
        <f>IFERROR(IF(X493="Probabilidad",(Q493-(+Q493*AA493)),IF(X493="Impacto",Q493,"")),"")</f>
        <v>0.24</v>
      </c>
      <c r="AG493" s="242">
        <f>LOOKUP(2,1/(AF493:AF498&lt;&gt;""),AF493:AF498)</f>
        <v>0.14399999999999999</v>
      </c>
      <c r="AH493" s="242">
        <f>AG493*1</f>
        <v>0.14399999999999999</v>
      </c>
      <c r="AI493" s="236" t="str">
        <f>IF(AND(AH493&lt;=20%),"Muy Baja",IF(AND(AH493&gt;=21%,AH493&lt;=40%),"Baja",IF(AND(AH493&gt;=41%,AH493&lt;=60%),"Media",IF(AND(AH493&gt;=61%,AH493&lt;=80%),"Alta",IF(AND(AH493&gt;=81%,AH493&gt;=100%),"Muy Alta",FALSE)))))</f>
        <v>Muy Baja</v>
      </c>
      <c r="AJ493" s="85" t="str">
        <f>IFERROR(IF(X493="Impacto",(T493-(+T493*AA493)),IF(X493="Probabilidad",T493,"")),"")</f>
        <v>40%</v>
      </c>
      <c r="AK493" s="242" t="str">
        <f>LOOKUP(2,1/(AJ493:AJ498&lt;&gt;""),AJ493:AJ498)</f>
        <v>40%</v>
      </c>
      <c r="AL493" s="242">
        <f>AK493*1</f>
        <v>0.4</v>
      </c>
      <c r="AM493" s="236" t="str">
        <f>CHOOSE((AL493&gt;=0%)+(AL493&gt;=21%)+(AL493&gt;=41%)+(AL493&gt;=61%)+(AL493&gt;=81%),"Leve","Menor","Moderado","Mayor","Catastrófico")</f>
        <v>Menor</v>
      </c>
      <c r="AN493" s="236" t="str">
        <f>INDEX('[5]MATRIZ RIESGO'!$D$6:$H$10,MATCH(AI493,'[5]MATRIZ RIESGO'!$C$6:$C$10,),MATCH(AM493,'[5]MATRIZ RIESGO'!$D$5:$H$5,))</f>
        <v>Bajo</v>
      </c>
      <c r="AO493" s="236" t="s">
        <v>67</v>
      </c>
      <c r="AP493" s="38"/>
      <c r="AQ493" s="38"/>
      <c r="AR493" s="44"/>
      <c r="AS493" s="86"/>
      <c r="AT493" s="38"/>
      <c r="AU493" s="86"/>
      <c r="AV493" s="236" t="s">
        <v>502</v>
      </c>
      <c r="AW493" s="236" t="s">
        <v>159</v>
      </c>
      <c r="AX493" s="203"/>
      <c r="AY493" s="203"/>
      <c r="AZ493" s="268"/>
      <c r="BA493" s="279"/>
      <c r="BB493" s="198"/>
      <c r="BC493" s="198"/>
      <c r="BD493" s="196"/>
      <c r="BE493" s="196"/>
      <c r="BF493" s="196"/>
      <c r="BG493" s="196"/>
      <c r="BH493" s="196"/>
      <c r="BI493" s="196"/>
      <c r="BJ493" s="196"/>
      <c r="BK493" s="196"/>
      <c r="BL493" s="196"/>
      <c r="BM493" s="196"/>
      <c r="BN493" s="196"/>
      <c r="BO493" s="196"/>
      <c r="BP493" s="196"/>
      <c r="BQ493" s="196"/>
      <c r="BR493" s="196"/>
      <c r="BS493" s="196"/>
      <c r="BT493" s="196"/>
      <c r="BU493" s="196"/>
      <c r="BV493" s="196"/>
      <c r="BW493" s="196"/>
      <c r="BX493" s="196"/>
      <c r="BY493" s="196"/>
      <c r="BZ493" s="196"/>
      <c r="CA493" s="196"/>
      <c r="CB493" s="196"/>
      <c r="CC493" s="196"/>
      <c r="CD493" s="196"/>
      <c r="CE493" s="196"/>
      <c r="CF493" s="196"/>
      <c r="CG493" s="196"/>
      <c r="CH493" s="196"/>
      <c r="CI493" s="196"/>
      <c r="CJ493" s="196"/>
      <c r="CK493" s="196"/>
      <c r="CL493" s="196"/>
      <c r="FX493" s="27"/>
      <c r="GB493" s="36"/>
    </row>
    <row r="494" spans="1:184" s="92" customFormat="1" ht="13.5" customHeight="1" x14ac:dyDescent="0.3">
      <c r="A494" s="236"/>
      <c r="B494" s="236"/>
      <c r="C494" s="220"/>
      <c r="D494" s="220"/>
      <c r="E494" s="223"/>
      <c r="F494" s="220"/>
      <c r="G494" s="238"/>
      <c r="H494" s="236"/>
      <c r="I494" s="236"/>
      <c r="J494" s="236"/>
      <c r="K494" s="236"/>
      <c r="L494" s="236"/>
      <c r="M494" s="236"/>
      <c r="N494" s="236"/>
      <c r="O494" s="236"/>
      <c r="P494" s="236"/>
      <c r="Q494" s="236"/>
      <c r="R494" s="236"/>
      <c r="S494" s="236"/>
      <c r="T494" s="234"/>
      <c r="U494" s="236"/>
      <c r="V494" s="38">
        <v>2</v>
      </c>
      <c r="W494" s="38" t="s">
        <v>503</v>
      </c>
      <c r="X494" s="157" t="s">
        <v>54</v>
      </c>
      <c r="Y494" s="86" t="s">
        <v>51</v>
      </c>
      <c r="Z494" s="86" t="s">
        <v>57</v>
      </c>
      <c r="AA494" s="86" t="str">
        <f t="shared" si="15"/>
        <v>40%</v>
      </c>
      <c r="AB494" s="133" t="s">
        <v>786</v>
      </c>
      <c r="AC494" s="133" t="s">
        <v>791</v>
      </c>
      <c r="AD494" s="133" t="s">
        <v>787</v>
      </c>
      <c r="AE494" s="133" t="s">
        <v>785</v>
      </c>
      <c r="AF494" s="39">
        <f>IFERROR(IF(AND(X493="Probabilidad",X494="Probabilidad"),(AF493-(+AF493*AA494)),IF(X494="Probabilidad",(Q493-(+Q493*AA494)),IF(X494="Impacto",AF493,""))),"")</f>
        <v>0.14399999999999999</v>
      </c>
      <c r="AG494" s="242"/>
      <c r="AH494" s="242"/>
      <c r="AI494" s="236"/>
      <c r="AJ494" s="85" t="str">
        <f>IFERROR(IF(AND(X493="Impacto",AA494="Impacto"),(AJ493-(+AJ493*AA494)),IF(X494="Impacto",(T493-(+T493*AA494)),IF(X494="Probabilidad",AJ493,""))),"")</f>
        <v>40%</v>
      </c>
      <c r="AK494" s="242"/>
      <c r="AL494" s="242"/>
      <c r="AM494" s="236"/>
      <c r="AN494" s="236"/>
      <c r="AO494" s="236"/>
      <c r="AP494" s="38"/>
      <c r="AQ494" s="38"/>
      <c r="AR494" s="44"/>
      <c r="AS494" s="38"/>
      <c r="AT494" s="38"/>
      <c r="AU494" s="86"/>
      <c r="AV494" s="236"/>
      <c r="AW494" s="236"/>
      <c r="AX494" s="204"/>
      <c r="AY494" s="204"/>
      <c r="AZ494" s="268"/>
      <c r="BA494" s="279"/>
      <c r="BB494" s="198"/>
      <c r="BC494" s="198"/>
      <c r="BD494" s="196"/>
      <c r="BE494" s="196"/>
      <c r="BF494" s="196"/>
      <c r="BG494" s="196"/>
      <c r="BH494" s="196"/>
      <c r="BI494" s="196"/>
      <c r="BJ494" s="196"/>
      <c r="BK494" s="196"/>
      <c r="BL494" s="196"/>
      <c r="BM494" s="196"/>
      <c r="BN494" s="196"/>
      <c r="BO494" s="196"/>
      <c r="BP494" s="196"/>
      <c r="BQ494" s="196"/>
      <c r="BR494" s="196"/>
      <c r="BS494" s="196"/>
      <c r="BT494" s="196"/>
      <c r="BU494" s="196"/>
      <c r="BV494" s="196"/>
      <c r="BW494" s="196"/>
      <c r="BX494" s="196"/>
      <c r="BY494" s="196"/>
      <c r="BZ494" s="196"/>
      <c r="CA494" s="196"/>
      <c r="CB494" s="196"/>
      <c r="CC494" s="196"/>
      <c r="CD494" s="196"/>
      <c r="CE494" s="196"/>
      <c r="CF494" s="196"/>
      <c r="CG494" s="196"/>
      <c r="CH494" s="196"/>
      <c r="CI494" s="196"/>
      <c r="CJ494" s="196"/>
      <c r="CK494" s="196"/>
      <c r="CL494" s="196"/>
      <c r="FX494" s="27"/>
    </row>
    <row r="495" spans="1:184" s="92" customFormat="1" ht="13.5" customHeight="1" x14ac:dyDescent="0.3">
      <c r="A495" s="236"/>
      <c r="B495" s="236"/>
      <c r="C495" s="220"/>
      <c r="D495" s="220"/>
      <c r="E495" s="223"/>
      <c r="F495" s="220"/>
      <c r="G495" s="238"/>
      <c r="H495" s="236"/>
      <c r="I495" s="236"/>
      <c r="J495" s="236"/>
      <c r="K495" s="236"/>
      <c r="L495" s="236"/>
      <c r="M495" s="236"/>
      <c r="N495" s="236"/>
      <c r="O495" s="236"/>
      <c r="P495" s="236"/>
      <c r="Q495" s="236"/>
      <c r="R495" s="236"/>
      <c r="S495" s="236"/>
      <c r="T495" s="234"/>
      <c r="U495" s="236"/>
      <c r="V495" s="38"/>
      <c r="W495" s="38"/>
      <c r="X495" s="157"/>
      <c r="Y495" s="86"/>
      <c r="Z495" s="86"/>
      <c r="AA495" s="86" t="str">
        <f t="shared" si="15"/>
        <v/>
      </c>
      <c r="AB495" s="133"/>
      <c r="AC495" s="133"/>
      <c r="AD495" s="133"/>
      <c r="AE495" s="133"/>
      <c r="AF495" s="39" t="str">
        <f>IFERROR(IF(AND(X494="Probabilidad",X495="Probabilidad"),(AF494-(+AF494*AA495)),IF(X495="Probabilidad",(Q494-(+Q494*AA495)),IF(X495="Impacto",AF494,""))),"")</f>
        <v/>
      </c>
      <c r="AG495" s="242"/>
      <c r="AH495" s="242"/>
      <c r="AI495" s="236"/>
      <c r="AJ495" s="85" t="str">
        <f>IFERROR(IF(AND(X494="Impacto",AA495="Impacto"),(AJ494-(+AJ494*AA495)),IF(X495="Impacto",(T494-(+T494*AA495)),IF(X495="Probabilidad",AJ494,""))),"")</f>
        <v/>
      </c>
      <c r="AK495" s="242"/>
      <c r="AL495" s="242"/>
      <c r="AM495" s="236"/>
      <c r="AN495" s="236"/>
      <c r="AO495" s="236"/>
      <c r="AP495" s="38"/>
      <c r="AQ495" s="38"/>
      <c r="AR495" s="44"/>
      <c r="AS495" s="38"/>
      <c r="AT495" s="38"/>
      <c r="AU495" s="86"/>
      <c r="AV495" s="236"/>
      <c r="AW495" s="236"/>
      <c r="AX495" s="204"/>
      <c r="AY495" s="204"/>
      <c r="AZ495" s="268"/>
      <c r="BA495" s="279"/>
      <c r="BB495" s="198"/>
      <c r="BC495" s="198"/>
      <c r="BD495" s="196"/>
      <c r="BE495" s="196"/>
      <c r="BF495" s="196"/>
      <c r="BG495" s="196"/>
      <c r="BH495" s="196"/>
      <c r="BI495" s="196"/>
      <c r="BJ495" s="196"/>
      <c r="BK495" s="196"/>
      <c r="BL495" s="196"/>
      <c r="BM495" s="196"/>
      <c r="BN495" s="196"/>
      <c r="BO495" s="196"/>
      <c r="BP495" s="196"/>
      <c r="BQ495" s="196"/>
      <c r="BR495" s="196"/>
      <c r="BS495" s="196"/>
      <c r="BT495" s="196"/>
      <c r="BU495" s="196"/>
      <c r="BV495" s="196"/>
      <c r="BW495" s="196"/>
      <c r="BX495" s="196"/>
      <c r="BY495" s="196"/>
      <c r="BZ495" s="196"/>
      <c r="CA495" s="196"/>
      <c r="CB495" s="196"/>
      <c r="CC495" s="196"/>
      <c r="CD495" s="196"/>
      <c r="CE495" s="196"/>
      <c r="CF495" s="196"/>
      <c r="CG495" s="196"/>
      <c r="CH495" s="196"/>
      <c r="CI495" s="196"/>
      <c r="CJ495" s="196"/>
      <c r="CK495" s="196"/>
      <c r="CL495" s="196"/>
      <c r="FX495" s="27"/>
    </row>
    <row r="496" spans="1:184" s="92" customFormat="1" ht="13.5" customHeight="1" x14ac:dyDescent="0.3">
      <c r="A496" s="236"/>
      <c r="B496" s="236"/>
      <c r="C496" s="220"/>
      <c r="D496" s="220"/>
      <c r="E496" s="223"/>
      <c r="F496" s="220"/>
      <c r="G496" s="238"/>
      <c r="H496" s="236"/>
      <c r="I496" s="236"/>
      <c r="J496" s="236"/>
      <c r="K496" s="236"/>
      <c r="L496" s="236"/>
      <c r="M496" s="236"/>
      <c r="N496" s="236"/>
      <c r="O496" s="236"/>
      <c r="P496" s="236"/>
      <c r="Q496" s="236"/>
      <c r="R496" s="236"/>
      <c r="S496" s="236"/>
      <c r="T496" s="234"/>
      <c r="U496" s="236"/>
      <c r="V496" s="38"/>
      <c r="W496" s="38"/>
      <c r="X496" s="157"/>
      <c r="Y496" s="86"/>
      <c r="Z496" s="86"/>
      <c r="AA496" s="86" t="str">
        <f t="shared" si="15"/>
        <v/>
      </c>
      <c r="AB496" s="133"/>
      <c r="AC496" s="133"/>
      <c r="AD496" s="133"/>
      <c r="AE496" s="133"/>
      <c r="AF496" s="39" t="str">
        <f>IFERROR(IF(AND(X495="Probabilidad",X496="Probabilidad"),(AF495-(+AF495*AA496)),IF(X496="Probabilidad",(Q495-(+Q495*AA496)),IF(X496="Impacto",AF495,""))),"")</f>
        <v/>
      </c>
      <c r="AG496" s="242"/>
      <c r="AH496" s="242"/>
      <c r="AI496" s="236"/>
      <c r="AJ496" s="85" t="str">
        <f>IFERROR(IF(AND(X495="Impacto",AA496="Impacto"),(AJ495-(+AJ495*AA496)),IF(X496="Impacto",(T495-(+T495*AA496)),IF(X496="Probabilidad",AJ495,""))),"")</f>
        <v/>
      </c>
      <c r="AK496" s="242"/>
      <c r="AL496" s="242"/>
      <c r="AM496" s="236"/>
      <c r="AN496" s="236"/>
      <c r="AO496" s="236"/>
      <c r="AP496" s="38"/>
      <c r="AQ496" s="38"/>
      <c r="AR496" s="44"/>
      <c r="AS496" s="38"/>
      <c r="AT496" s="38"/>
      <c r="AU496" s="86"/>
      <c r="AV496" s="236"/>
      <c r="AW496" s="236"/>
      <c r="AX496" s="204"/>
      <c r="AY496" s="204"/>
      <c r="AZ496" s="268"/>
      <c r="BA496" s="279"/>
      <c r="BB496" s="198"/>
      <c r="BC496" s="198"/>
      <c r="BD496" s="196"/>
      <c r="BE496" s="196"/>
      <c r="BF496" s="196"/>
      <c r="BG496" s="196"/>
      <c r="BH496" s="196"/>
      <c r="BI496" s="196"/>
      <c r="BJ496" s="196"/>
      <c r="BK496" s="196"/>
      <c r="BL496" s="196"/>
      <c r="BM496" s="196"/>
      <c r="BN496" s="196"/>
      <c r="BO496" s="196"/>
      <c r="BP496" s="196"/>
      <c r="BQ496" s="196"/>
      <c r="BR496" s="196"/>
      <c r="BS496" s="196"/>
      <c r="BT496" s="196"/>
      <c r="BU496" s="196"/>
      <c r="BV496" s="196"/>
      <c r="BW496" s="196"/>
      <c r="BX496" s="196"/>
      <c r="BY496" s="196"/>
      <c r="BZ496" s="196"/>
      <c r="CA496" s="196"/>
      <c r="CB496" s="196"/>
      <c r="CC496" s="196"/>
      <c r="CD496" s="196"/>
      <c r="CE496" s="196"/>
      <c r="CF496" s="196"/>
      <c r="CG496" s="196"/>
      <c r="CH496" s="196"/>
      <c r="CI496" s="196"/>
      <c r="CJ496" s="196"/>
      <c r="CK496" s="196"/>
      <c r="CL496" s="196"/>
      <c r="FX496" s="27"/>
    </row>
    <row r="497" spans="1:184" s="92" customFormat="1" ht="13.5" customHeight="1" x14ac:dyDescent="0.3">
      <c r="A497" s="236"/>
      <c r="B497" s="236"/>
      <c r="C497" s="220"/>
      <c r="D497" s="220"/>
      <c r="E497" s="223"/>
      <c r="F497" s="220"/>
      <c r="G497" s="238"/>
      <c r="H497" s="236"/>
      <c r="I497" s="236"/>
      <c r="J497" s="236"/>
      <c r="K497" s="236"/>
      <c r="L497" s="236"/>
      <c r="M497" s="236"/>
      <c r="N497" s="236"/>
      <c r="O497" s="236"/>
      <c r="P497" s="236"/>
      <c r="Q497" s="236"/>
      <c r="R497" s="236"/>
      <c r="S497" s="236"/>
      <c r="T497" s="234"/>
      <c r="U497" s="236"/>
      <c r="V497" s="38"/>
      <c r="W497" s="46"/>
      <c r="X497" s="157"/>
      <c r="Y497" s="86"/>
      <c r="Z497" s="86"/>
      <c r="AA497" s="86" t="str">
        <f t="shared" si="15"/>
        <v/>
      </c>
      <c r="AB497" s="133"/>
      <c r="AC497" s="133"/>
      <c r="AD497" s="133"/>
      <c r="AE497" s="133"/>
      <c r="AF497" s="39" t="str">
        <f>IFERROR(IF(AND(X496="Probabilidad",X497="Probabilidad"),(AF496-(+AF496*AA497)),IF(X497="Probabilidad",(Q496-(+Q496*AA497)),IF(X497="Impacto",AF496,""))),"")</f>
        <v/>
      </c>
      <c r="AG497" s="242"/>
      <c r="AH497" s="242"/>
      <c r="AI497" s="236"/>
      <c r="AJ497" s="85" t="str">
        <f>IFERROR(IF(AND(X496="Impacto",AA497="Impacto"),(AJ496-(+AJ496*AA497)),IF(X497="Impacto",(T496-(+T496*AA497)),IF(X497="Probabilidad",AJ496,""))),"")</f>
        <v/>
      </c>
      <c r="AK497" s="242"/>
      <c r="AL497" s="242"/>
      <c r="AM497" s="236"/>
      <c r="AN497" s="236"/>
      <c r="AO497" s="236"/>
      <c r="AP497" s="38"/>
      <c r="AQ497" s="38"/>
      <c r="AR497" s="44"/>
      <c r="AS497" s="38"/>
      <c r="AT497" s="38"/>
      <c r="AU497" s="86"/>
      <c r="AV497" s="236"/>
      <c r="AW497" s="236"/>
      <c r="AX497" s="204"/>
      <c r="AY497" s="204"/>
      <c r="AZ497" s="268"/>
      <c r="BA497" s="279"/>
      <c r="BB497" s="198"/>
      <c r="BC497" s="198"/>
      <c r="BD497" s="196"/>
      <c r="BE497" s="196"/>
      <c r="BF497" s="196"/>
      <c r="BG497" s="196"/>
      <c r="BH497" s="196"/>
      <c r="BI497" s="196"/>
      <c r="BJ497" s="196"/>
      <c r="BK497" s="196"/>
      <c r="BL497" s="196"/>
      <c r="BM497" s="196"/>
      <c r="BN497" s="196"/>
      <c r="BO497" s="196"/>
      <c r="BP497" s="196"/>
      <c r="BQ497" s="196"/>
      <c r="BR497" s="196"/>
      <c r="BS497" s="196"/>
      <c r="BT497" s="196"/>
      <c r="BU497" s="196"/>
      <c r="BV497" s="196"/>
      <c r="BW497" s="196"/>
      <c r="BX497" s="196"/>
      <c r="BY497" s="196"/>
      <c r="BZ497" s="196"/>
      <c r="CA497" s="196"/>
      <c r="CB497" s="196"/>
      <c r="CC497" s="196"/>
      <c r="CD497" s="196"/>
      <c r="CE497" s="196"/>
      <c r="CF497" s="196"/>
      <c r="CG497" s="196"/>
      <c r="CH497" s="196"/>
      <c r="CI497" s="196"/>
      <c r="CJ497" s="196"/>
      <c r="CK497" s="196"/>
      <c r="CL497" s="196"/>
      <c r="FX497" s="27"/>
    </row>
    <row r="498" spans="1:184" s="92" customFormat="1" ht="13.5" customHeight="1" x14ac:dyDescent="0.3">
      <c r="A498" s="236"/>
      <c r="B498" s="236"/>
      <c r="C498" s="221"/>
      <c r="D498" s="221"/>
      <c r="E498" s="224"/>
      <c r="F498" s="221"/>
      <c r="G498" s="238"/>
      <c r="H498" s="236"/>
      <c r="I498" s="236"/>
      <c r="J498" s="236"/>
      <c r="K498" s="236"/>
      <c r="L498" s="236"/>
      <c r="M498" s="236"/>
      <c r="N498" s="236"/>
      <c r="O498" s="236"/>
      <c r="P498" s="236"/>
      <c r="Q498" s="236"/>
      <c r="R498" s="236"/>
      <c r="S498" s="236"/>
      <c r="T498" s="234"/>
      <c r="U498" s="236"/>
      <c r="V498" s="38"/>
      <c r="W498" s="46"/>
      <c r="X498" s="157"/>
      <c r="Y498" s="86"/>
      <c r="Z498" s="86"/>
      <c r="AA498" s="86" t="str">
        <f t="shared" si="15"/>
        <v/>
      </c>
      <c r="AB498" s="133"/>
      <c r="AC498" s="133"/>
      <c r="AD498" s="133"/>
      <c r="AE498" s="133"/>
      <c r="AF498" s="39" t="str">
        <f>IFERROR(IF(AND(X497="Probabilidad",X498="Probabilidad"),(AF497-(+AF497*AA498)),IF(X498="Probabilidad",(Q497-(+Q497*AA498)),IF(X498="Impacto",AF497,""))),"")</f>
        <v/>
      </c>
      <c r="AG498" s="242"/>
      <c r="AH498" s="242"/>
      <c r="AI498" s="236"/>
      <c r="AJ498" s="85" t="str">
        <f>IFERROR(IF(AND(X497="Impacto",AA498="Impacto"),(AJ497-(+AJ497*AA498)),IF(X498="Impacto",(T497-(+T497*AA498)),IF(X498="Probabilidad",AJ497,""))),"")</f>
        <v/>
      </c>
      <c r="AK498" s="242"/>
      <c r="AL498" s="242"/>
      <c r="AM498" s="236"/>
      <c r="AN498" s="236"/>
      <c r="AO498" s="236"/>
      <c r="AP498" s="86"/>
      <c r="AQ498" s="86"/>
      <c r="AR498" s="45"/>
      <c r="AS498" s="86"/>
      <c r="AT498" s="86"/>
      <c r="AU498" s="86"/>
      <c r="AV498" s="236"/>
      <c r="AW498" s="236"/>
      <c r="AX498" s="205"/>
      <c r="AY498" s="205"/>
      <c r="AZ498" s="268"/>
      <c r="BA498" s="279"/>
      <c r="BB498" s="198"/>
      <c r="BC498" s="198"/>
      <c r="BD498" s="196"/>
      <c r="BE498" s="196"/>
      <c r="BF498" s="196"/>
      <c r="BG498" s="196"/>
      <c r="BH498" s="196"/>
      <c r="BI498" s="196"/>
      <c r="BJ498" s="196"/>
      <c r="BK498" s="196"/>
      <c r="BL498" s="196"/>
      <c r="BM498" s="196"/>
      <c r="BN498" s="196"/>
      <c r="BO498" s="196"/>
      <c r="BP498" s="196"/>
      <c r="BQ498" s="196"/>
      <c r="BR498" s="196"/>
      <c r="BS498" s="196"/>
      <c r="BT498" s="196"/>
      <c r="BU498" s="196"/>
      <c r="BV498" s="196"/>
      <c r="BW498" s="196"/>
      <c r="BX498" s="196"/>
      <c r="BY498" s="196"/>
      <c r="BZ498" s="196"/>
      <c r="CA498" s="196"/>
      <c r="CB498" s="196"/>
      <c r="CC498" s="196"/>
      <c r="CD498" s="196"/>
      <c r="CE498" s="196"/>
      <c r="CF498" s="196"/>
      <c r="CG498" s="196"/>
      <c r="CH498" s="196"/>
      <c r="CI498" s="196"/>
      <c r="CJ498" s="196"/>
      <c r="CK498" s="196"/>
      <c r="CL498" s="196"/>
      <c r="FX498" s="27"/>
      <c r="GB498" s="37"/>
    </row>
    <row r="499" spans="1:184" s="164" customFormat="1" ht="14.4" customHeight="1" x14ac:dyDescent="0.25">
      <c r="A499" s="270">
        <v>81</v>
      </c>
      <c r="B499" s="270" t="s">
        <v>609</v>
      </c>
      <c r="C499" s="219" t="s">
        <v>804</v>
      </c>
      <c r="D499" s="219" t="s">
        <v>821</v>
      </c>
      <c r="E499" s="222" t="str">
        <f>IFERROR(VLOOKUP(C499,Tabla4[#All],2,0),"")</f>
        <v>Eventos relacionados con las conductas o comportamientos de los empleados que afectan la Integridad Pública</v>
      </c>
      <c r="F499" s="219" t="s">
        <v>806</v>
      </c>
      <c r="G499" s="238" t="s">
        <v>891</v>
      </c>
      <c r="H499" s="236" t="s">
        <v>70</v>
      </c>
      <c r="I499" s="236" t="s">
        <v>914</v>
      </c>
      <c r="J499" s="270" t="s">
        <v>578</v>
      </c>
      <c r="K499" s="270" t="s">
        <v>579</v>
      </c>
      <c r="L499" s="270" t="s">
        <v>526</v>
      </c>
      <c r="M499" s="270" t="s">
        <v>891</v>
      </c>
      <c r="N499" s="270"/>
      <c r="O499" s="270">
        <v>365</v>
      </c>
      <c r="P499" s="270" t="str">
        <f>IF(O499="","",IF(O499&lt;=2,"Muy Baja",IF(O499&lt;=24,"Baja",IF(O499&lt;=500,"Media",IF(O499&lt;=5000,"Alta","Muy Alta")))))</f>
        <v>Media</v>
      </c>
      <c r="Q499" s="269">
        <f>IF(O499="","",IF(O499&lt;=2,20%,IF(O499&lt;=24,40%,IF(O499&lt;=500,60%,IF(O499&lt;=5000,80%,100%)))))</f>
        <v>0.6</v>
      </c>
      <c r="R499" s="270" t="s">
        <v>105</v>
      </c>
      <c r="S499" s="271" t="s">
        <v>167</v>
      </c>
      <c r="T499" s="269">
        <v>1</v>
      </c>
      <c r="U499" s="271" t="str">
        <f>IF(OR(Q499="",T499=""),"",IF(Q499=100%,IF(T499=100%,"Extremo","Alto"),IF(Q499=80%,IF(T499=100%,"Extremo",IF(T499&gt;=60%,"Alto","Moderado")),IF(Q499=60%,IF(T499=100%,"Extremo",IF(T499&gt;=80%,"Alto","Moderado")),IF(Q499=40%,IF(T499=100%,"Extremo",IF(T499&gt;=80%,"Alto",IF(T499&gt;=40%,"Moderado","Bajo"))),IF(T499=100%,"Extremo",IF(T499=80%,"Alto",IF(T499=60%,"Moderado","Bajo"))))))))</f>
        <v>Extremo</v>
      </c>
      <c r="V499" s="272">
        <v>1</v>
      </c>
      <c r="W499" s="359" t="s">
        <v>580</v>
      </c>
      <c r="X499" s="330"/>
      <c r="Y499" s="270" t="s">
        <v>51</v>
      </c>
      <c r="Z499" s="270" t="s">
        <v>57</v>
      </c>
      <c r="AA499" s="344">
        <f>IF(OR(Y499="",Z499=""),"",IF(AND(Y499="Preventivo",Z499="Automático"),50%,IF(AND(Y499="Preventivo",Z499="Manual"),40%,IF(AND(Y499="Detectivo",Z499="Automático"),40%,IF(AND(Y499="Detectivo",Z499="Manual"),30%,IF(AND(Y499="Correctivo",Z499="Automático"),35%,IF(AND(Y499="Correctivo",Z499="Manual"),25%,"")))))))</f>
        <v>0.4</v>
      </c>
      <c r="AB499" s="246" t="s">
        <v>786</v>
      </c>
      <c r="AC499" s="246" t="s">
        <v>791</v>
      </c>
      <c r="AD499" s="246" t="s">
        <v>796</v>
      </c>
      <c r="AE499" s="246" t="s">
        <v>785</v>
      </c>
      <c r="AF499" s="328">
        <f>IF(Q499="","",Q499*(IF(AND(X499="Probabilidad",OR(Y499="Preventivo",Y499="Detectivo"),ISNUMBER(AA499)),1-AA499,1)))</f>
        <v>0.6</v>
      </c>
      <c r="AG499" s="241">
        <f>IF(AF499="","",IF(AF499&lt;=20%,20%,IF(AF499&lt;=40%,40%,IF(AF499&lt;=60%,60%,IF(AF499&lt;=80%,80%,100%)))))</f>
        <v>0.6</v>
      </c>
      <c r="AH499" s="241"/>
      <c r="AI499" s="236" t="str">
        <f>CHOOSE((AH499&gt;=0%)+(AH499&gt;=21%)+(AH499&gt;=41%)+(AH499&gt;=61%)+(AH499&gt;=81%),"Leve","Menor","Moderado","Mayor","Catastrófico")</f>
        <v>Leve</v>
      </c>
      <c r="AJ499" s="335">
        <f>IF(T499="","",T499*(IF(AND(X499="Impacto",Y499="Correctivo",ISNUMBER(AA499)),1-AA499,1)))</f>
        <v>1</v>
      </c>
      <c r="AK499" s="241">
        <f>IF(AJ499="","",IF(AJ499&lt;=20%,20%,IF(AJ499&lt;=40%,40%,IF(AJ499&lt;=60%,60%,IF(AJ499&lt;=80%,80%,100%)))))</f>
        <v>1</v>
      </c>
      <c r="AL499" s="241"/>
      <c r="AM499" s="324" t="s">
        <v>917</v>
      </c>
      <c r="AN499" s="270" t="str">
        <f>IF(OR(AG499="",AK499=""),"",IF(AG499=100%,IF(AK499=100%,"Extremo","Alto"),IF(AG499=80%,IF(AK499=100%,"Extremo",IF(AK499&gt;=60%,"Alto","Moderado")),IF(AG499=60%,IF(AK499=100%,"Extremo",IF(AK499&gt;=80%,"Alto","Moderado")),IF(AG499=40%,IF(AK499=100%,"Extremo",IF(AK499&gt;=80%,"Alto",IF(AK499&gt;=40%,"Moderado","Bajo"))),IF(AK499=100%,"Extremo",IF(AK499=80%,"Alto",IF(AK499=60%,"Moderado","Bajo"))))))))</f>
        <v>Extremo</v>
      </c>
      <c r="AO499" s="270" t="s">
        <v>65</v>
      </c>
      <c r="AP499" s="270"/>
      <c r="AQ499" s="270"/>
      <c r="AR499" s="329"/>
      <c r="AS499" s="270"/>
      <c r="AT499" s="270"/>
      <c r="AU499" s="270"/>
      <c r="AV499" s="270"/>
      <c r="AW499" s="270" t="s">
        <v>159</v>
      </c>
      <c r="AZ499" s="192"/>
      <c r="BA499" s="184"/>
      <c r="BB499" s="184"/>
      <c r="BC499" s="184"/>
      <c r="BD499" s="184"/>
      <c r="BE499" s="184"/>
      <c r="BF499" s="184"/>
      <c r="BG499" s="184"/>
      <c r="BH499" s="184"/>
      <c r="BI499" s="184"/>
      <c r="BJ499" s="184"/>
      <c r="BK499" s="184"/>
      <c r="BL499" s="184"/>
      <c r="BM499" s="184"/>
      <c r="BN499" s="184"/>
      <c r="BO499" s="184"/>
      <c r="BP499" s="184"/>
      <c r="BQ499" s="184"/>
      <c r="BR499" s="184"/>
      <c r="BS499" s="184"/>
      <c r="BT499" s="184"/>
      <c r="BU499" s="184"/>
      <c r="BV499" s="184"/>
      <c r="BW499" s="184"/>
      <c r="BX499" s="184"/>
      <c r="BY499" s="184"/>
      <c r="BZ499" s="184"/>
      <c r="CA499" s="184"/>
      <c r="CB499" s="184"/>
      <c r="CC499" s="184"/>
      <c r="CD499" s="184"/>
      <c r="CE499" s="184"/>
      <c r="CF499" s="184"/>
      <c r="CG499" s="184"/>
      <c r="CH499" s="184"/>
      <c r="CI499" s="184"/>
      <c r="CJ499" s="184"/>
      <c r="CK499" s="184"/>
      <c r="CL499" s="184"/>
      <c r="CM499" s="193"/>
    </row>
    <row r="500" spans="1:184" s="164" customFormat="1" ht="14.4" customHeight="1" x14ac:dyDescent="0.25">
      <c r="A500" s="270"/>
      <c r="B500" s="270"/>
      <c r="C500" s="220"/>
      <c r="D500" s="220"/>
      <c r="E500" s="223"/>
      <c r="F500" s="220"/>
      <c r="G500" s="238"/>
      <c r="H500" s="236"/>
      <c r="I500" s="236"/>
      <c r="J500" s="270"/>
      <c r="K500" s="270"/>
      <c r="L500" s="270"/>
      <c r="M500" s="270"/>
      <c r="N500" s="270"/>
      <c r="O500" s="270"/>
      <c r="P500" s="270"/>
      <c r="Q500" s="270"/>
      <c r="R500" s="270"/>
      <c r="S500" s="270"/>
      <c r="T500" s="270"/>
      <c r="U500" s="270"/>
      <c r="V500" s="270"/>
      <c r="W500" s="270"/>
      <c r="X500" s="270"/>
      <c r="Y500" s="270"/>
      <c r="Z500" s="270"/>
      <c r="AA500" s="345"/>
      <c r="AB500" s="246"/>
      <c r="AC500" s="246"/>
      <c r="AD500" s="246"/>
      <c r="AE500" s="246"/>
      <c r="AF500" s="246"/>
      <c r="AG500" s="241"/>
      <c r="AH500" s="241"/>
      <c r="AI500" s="236"/>
      <c r="AJ500" s="335"/>
      <c r="AK500" s="241"/>
      <c r="AL500" s="241"/>
      <c r="AM500" s="324"/>
      <c r="AN500" s="270"/>
      <c r="AO500" s="270"/>
      <c r="AP500" s="270"/>
      <c r="AQ500" s="270"/>
      <c r="AR500" s="270"/>
      <c r="AS500" s="270"/>
      <c r="AT500" s="270"/>
      <c r="AU500" s="270"/>
      <c r="AV500" s="270"/>
      <c r="AW500" s="270"/>
      <c r="AZ500" s="192"/>
      <c r="BA500" s="184"/>
      <c r="BB500" s="184"/>
      <c r="BC500" s="184"/>
      <c r="BD500" s="184"/>
      <c r="BE500" s="184"/>
      <c r="BF500" s="184"/>
      <c r="BG500" s="184"/>
      <c r="BH500" s="184"/>
      <c r="BI500" s="184"/>
      <c r="BJ500" s="184"/>
      <c r="BK500" s="184"/>
      <c r="BL500" s="184"/>
      <c r="BM500" s="184"/>
      <c r="BN500" s="184"/>
      <c r="BO500" s="184"/>
      <c r="BP500" s="184"/>
      <c r="BQ500" s="184"/>
      <c r="BR500" s="184"/>
      <c r="BS500" s="184"/>
      <c r="BT500" s="184"/>
      <c r="BU500" s="184"/>
      <c r="BV500" s="184"/>
      <c r="BW500" s="184"/>
      <c r="BX500" s="184"/>
      <c r="BY500" s="184"/>
      <c r="BZ500" s="184"/>
      <c r="CA500" s="184"/>
      <c r="CB500" s="184"/>
      <c r="CC500" s="184"/>
      <c r="CD500" s="184"/>
      <c r="CE500" s="184"/>
      <c r="CF500" s="184"/>
      <c r="CG500" s="184"/>
      <c r="CH500" s="184"/>
      <c r="CI500" s="184"/>
      <c r="CJ500" s="184"/>
      <c r="CK500" s="184"/>
      <c r="CL500" s="184"/>
      <c r="CM500" s="193"/>
    </row>
    <row r="501" spans="1:184" s="164" customFormat="1" ht="14.4" customHeight="1" x14ac:dyDescent="0.25">
      <c r="A501" s="270"/>
      <c r="B501" s="270"/>
      <c r="C501" s="220"/>
      <c r="D501" s="220"/>
      <c r="E501" s="223"/>
      <c r="F501" s="220"/>
      <c r="G501" s="238"/>
      <c r="H501" s="236"/>
      <c r="I501" s="236"/>
      <c r="J501" s="270"/>
      <c r="K501" s="270"/>
      <c r="L501" s="270"/>
      <c r="M501" s="270"/>
      <c r="N501" s="270"/>
      <c r="O501" s="270"/>
      <c r="P501" s="270"/>
      <c r="Q501" s="270"/>
      <c r="R501" s="270"/>
      <c r="S501" s="270"/>
      <c r="T501" s="270"/>
      <c r="U501" s="270"/>
      <c r="V501" s="270"/>
      <c r="W501" s="270"/>
      <c r="X501" s="270"/>
      <c r="Y501" s="270"/>
      <c r="Z501" s="270"/>
      <c r="AA501" s="345"/>
      <c r="AB501" s="246"/>
      <c r="AC501" s="246"/>
      <c r="AD501" s="246"/>
      <c r="AE501" s="246"/>
      <c r="AF501" s="246"/>
      <c r="AG501" s="241"/>
      <c r="AH501" s="241"/>
      <c r="AI501" s="236"/>
      <c r="AJ501" s="335"/>
      <c r="AK501" s="241"/>
      <c r="AL501" s="241"/>
      <c r="AM501" s="324"/>
      <c r="AN501" s="270"/>
      <c r="AO501" s="270"/>
      <c r="AP501" s="270"/>
      <c r="AQ501" s="270"/>
      <c r="AR501" s="270"/>
      <c r="AS501" s="270"/>
      <c r="AT501" s="270"/>
      <c r="AU501" s="270"/>
      <c r="AV501" s="270"/>
      <c r="AW501" s="270"/>
      <c r="AZ501" s="192"/>
      <c r="BA501" s="184"/>
      <c r="BB501" s="184"/>
      <c r="BC501" s="184"/>
      <c r="BD501" s="184"/>
      <c r="BE501" s="184"/>
      <c r="BF501" s="184"/>
      <c r="BG501" s="184"/>
      <c r="BH501" s="184"/>
      <c r="BI501" s="184"/>
      <c r="BJ501" s="184"/>
      <c r="BK501" s="184"/>
      <c r="BL501" s="184"/>
      <c r="BM501" s="184"/>
      <c r="BN501" s="184"/>
      <c r="BO501" s="184"/>
      <c r="BP501" s="184"/>
      <c r="BQ501" s="184"/>
      <c r="BR501" s="184"/>
      <c r="BS501" s="184"/>
      <c r="BT501" s="184"/>
      <c r="BU501" s="184"/>
      <c r="BV501" s="184"/>
      <c r="BW501" s="184"/>
      <c r="BX501" s="184"/>
      <c r="BY501" s="184"/>
      <c r="BZ501" s="184"/>
      <c r="CA501" s="184"/>
      <c r="CB501" s="184"/>
      <c r="CC501" s="184"/>
      <c r="CD501" s="184"/>
      <c r="CE501" s="184"/>
      <c r="CF501" s="184"/>
      <c r="CG501" s="184"/>
      <c r="CH501" s="184"/>
      <c r="CI501" s="184"/>
      <c r="CJ501" s="184"/>
      <c r="CK501" s="184"/>
      <c r="CL501" s="184"/>
      <c r="CM501" s="193"/>
    </row>
    <row r="502" spans="1:184" s="164" customFormat="1" ht="14.4" customHeight="1" x14ac:dyDescent="0.25">
      <c r="A502" s="270"/>
      <c r="B502" s="270"/>
      <c r="C502" s="220"/>
      <c r="D502" s="220"/>
      <c r="E502" s="223"/>
      <c r="F502" s="220"/>
      <c r="G502" s="238"/>
      <c r="H502" s="236"/>
      <c r="I502" s="236"/>
      <c r="J502" s="270"/>
      <c r="K502" s="270"/>
      <c r="L502" s="270"/>
      <c r="M502" s="270"/>
      <c r="N502" s="270"/>
      <c r="O502" s="270"/>
      <c r="P502" s="270"/>
      <c r="Q502" s="270"/>
      <c r="R502" s="270"/>
      <c r="S502" s="270"/>
      <c r="T502" s="270"/>
      <c r="U502" s="270"/>
      <c r="V502" s="270"/>
      <c r="W502" s="270"/>
      <c r="X502" s="270"/>
      <c r="Y502" s="270"/>
      <c r="Z502" s="270"/>
      <c r="AA502" s="345"/>
      <c r="AB502" s="246"/>
      <c r="AC502" s="246"/>
      <c r="AD502" s="246"/>
      <c r="AE502" s="246"/>
      <c r="AF502" s="246"/>
      <c r="AG502" s="241"/>
      <c r="AH502" s="241"/>
      <c r="AI502" s="236"/>
      <c r="AJ502" s="335"/>
      <c r="AK502" s="241"/>
      <c r="AL502" s="241"/>
      <c r="AM502" s="324"/>
      <c r="AN502" s="270"/>
      <c r="AO502" s="270"/>
      <c r="AP502" s="270"/>
      <c r="AQ502" s="270"/>
      <c r="AR502" s="270"/>
      <c r="AS502" s="270"/>
      <c r="AT502" s="270"/>
      <c r="AU502" s="270"/>
      <c r="AV502" s="270"/>
      <c r="AW502" s="270"/>
      <c r="AZ502" s="192"/>
      <c r="BA502" s="184"/>
      <c r="BB502" s="184"/>
      <c r="BC502" s="184"/>
      <c r="BD502" s="184"/>
      <c r="BE502" s="184"/>
      <c r="BF502" s="184"/>
      <c r="BG502" s="184"/>
      <c r="BH502" s="184"/>
      <c r="BI502" s="184"/>
      <c r="BJ502" s="184"/>
      <c r="BK502" s="184"/>
      <c r="BL502" s="184"/>
      <c r="BM502" s="184"/>
      <c r="BN502" s="184"/>
      <c r="BO502" s="184"/>
      <c r="BP502" s="184"/>
      <c r="BQ502" s="184"/>
      <c r="BR502" s="184"/>
      <c r="BS502" s="184"/>
      <c r="BT502" s="184"/>
      <c r="BU502" s="184"/>
      <c r="BV502" s="184"/>
      <c r="BW502" s="184"/>
      <c r="BX502" s="184"/>
      <c r="BY502" s="184"/>
      <c r="BZ502" s="184"/>
      <c r="CA502" s="184"/>
      <c r="CB502" s="184"/>
      <c r="CC502" s="184"/>
      <c r="CD502" s="184"/>
      <c r="CE502" s="184"/>
      <c r="CF502" s="184"/>
      <c r="CG502" s="184"/>
      <c r="CH502" s="184"/>
      <c r="CI502" s="184"/>
      <c r="CJ502" s="184"/>
      <c r="CK502" s="184"/>
      <c r="CL502" s="184"/>
      <c r="CM502" s="193"/>
    </row>
    <row r="503" spans="1:184" s="164" customFormat="1" ht="14.4" customHeight="1" x14ac:dyDescent="0.25">
      <c r="A503" s="270"/>
      <c r="B503" s="270"/>
      <c r="C503" s="220"/>
      <c r="D503" s="220"/>
      <c r="E503" s="223"/>
      <c r="F503" s="220"/>
      <c r="G503" s="238"/>
      <c r="H503" s="236"/>
      <c r="I503" s="236"/>
      <c r="J503" s="270"/>
      <c r="K503" s="270"/>
      <c r="L503" s="270"/>
      <c r="M503" s="270"/>
      <c r="N503" s="270"/>
      <c r="O503" s="270"/>
      <c r="P503" s="270"/>
      <c r="Q503" s="270"/>
      <c r="R503" s="270"/>
      <c r="S503" s="270"/>
      <c r="T503" s="270"/>
      <c r="U503" s="270"/>
      <c r="V503" s="270"/>
      <c r="W503" s="270"/>
      <c r="X503" s="270"/>
      <c r="Y503" s="270"/>
      <c r="Z503" s="270"/>
      <c r="AA503" s="345"/>
      <c r="AB503" s="246"/>
      <c r="AC503" s="246"/>
      <c r="AD503" s="246"/>
      <c r="AE503" s="246"/>
      <c r="AF503" s="246"/>
      <c r="AG503" s="241"/>
      <c r="AH503" s="241"/>
      <c r="AI503" s="236"/>
      <c r="AJ503" s="335"/>
      <c r="AK503" s="241"/>
      <c r="AL503" s="241"/>
      <c r="AM503" s="324"/>
      <c r="AN503" s="270"/>
      <c r="AO503" s="270"/>
      <c r="AP503" s="270"/>
      <c r="AQ503" s="270"/>
      <c r="AR503" s="270"/>
      <c r="AS503" s="270"/>
      <c r="AT503" s="270"/>
      <c r="AU503" s="270"/>
      <c r="AV503" s="270"/>
      <c r="AW503" s="270"/>
      <c r="AZ503" s="192"/>
      <c r="BA503" s="184"/>
      <c r="BB503" s="184"/>
      <c r="BC503" s="184"/>
      <c r="BD503" s="184"/>
      <c r="BE503" s="184"/>
      <c r="BF503" s="184"/>
      <c r="BG503" s="184"/>
      <c r="BH503" s="184"/>
      <c r="BI503" s="184"/>
      <c r="BJ503" s="184"/>
      <c r="BK503" s="184"/>
      <c r="BL503" s="184"/>
      <c r="BM503" s="184"/>
      <c r="BN503" s="184"/>
      <c r="BO503" s="184"/>
      <c r="BP503" s="184"/>
      <c r="BQ503" s="184"/>
      <c r="BR503" s="184"/>
      <c r="BS503" s="184"/>
      <c r="BT503" s="184"/>
      <c r="BU503" s="184"/>
      <c r="BV503" s="184"/>
      <c r="BW503" s="184"/>
      <c r="BX503" s="184"/>
      <c r="BY503" s="184"/>
      <c r="BZ503" s="184"/>
      <c r="CA503" s="184"/>
      <c r="CB503" s="184"/>
      <c r="CC503" s="184"/>
      <c r="CD503" s="184"/>
      <c r="CE503" s="184"/>
      <c r="CF503" s="184"/>
      <c r="CG503" s="184"/>
      <c r="CH503" s="184"/>
      <c r="CI503" s="184"/>
      <c r="CJ503" s="184"/>
      <c r="CK503" s="184"/>
      <c r="CL503" s="184"/>
      <c r="CM503" s="193"/>
    </row>
    <row r="504" spans="1:184" s="164" customFormat="1" ht="14.4" customHeight="1" x14ac:dyDescent="0.25">
      <c r="A504" s="270"/>
      <c r="B504" s="270"/>
      <c r="C504" s="221"/>
      <c r="D504" s="221"/>
      <c r="E504" s="224"/>
      <c r="F504" s="221"/>
      <c r="G504" s="238"/>
      <c r="H504" s="236"/>
      <c r="I504" s="236"/>
      <c r="J504" s="270"/>
      <c r="K504" s="270"/>
      <c r="L504" s="270"/>
      <c r="M504" s="270"/>
      <c r="N504" s="270"/>
      <c r="O504" s="270"/>
      <c r="P504" s="270"/>
      <c r="Q504" s="270"/>
      <c r="R504" s="270"/>
      <c r="S504" s="270"/>
      <c r="T504" s="270"/>
      <c r="U504" s="270"/>
      <c r="V504" s="270"/>
      <c r="W504" s="270"/>
      <c r="X504" s="270"/>
      <c r="Y504" s="270"/>
      <c r="Z504" s="270"/>
      <c r="AA504" s="346"/>
      <c r="AB504" s="246"/>
      <c r="AC504" s="246"/>
      <c r="AD504" s="246"/>
      <c r="AE504" s="246"/>
      <c r="AF504" s="246"/>
      <c r="AG504" s="241"/>
      <c r="AH504" s="241"/>
      <c r="AI504" s="236"/>
      <c r="AJ504" s="335"/>
      <c r="AK504" s="241"/>
      <c r="AL504" s="241"/>
      <c r="AM504" s="324"/>
      <c r="AN504" s="270"/>
      <c r="AO504" s="270"/>
      <c r="AP504" s="270"/>
      <c r="AQ504" s="270"/>
      <c r="AR504" s="270"/>
      <c r="AS504" s="270"/>
      <c r="AT504" s="270"/>
      <c r="AU504" s="270"/>
      <c r="AV504" s="270"/>
      <c r="AW504" s="270"/>
      <c r="AZ504" s="192"/>
      <c r="BA504" s="184"/>
      <c r="BB504" s="184"/>
      <c r="BC504" s="184"/>
      <c r="BD504" s="184"/>
      <c r="BE504" s="184"/>
      <c r="BF504" s="184"/>
      <c r="BG504" s="184"/>
      <c r="BH504" s="184"/>
      <c r="BI504" s="184"/>
      <c r="BJ504" s="184"/>
      <c r="BK504" s="184"/>
      <c r="BL504" s="184"/>
      <c r="BM504" s="184"/>
      <c r="BN504" s="184"/>
      <c r="BO504" s="184"/>
      <c r="BP504" s="184"/>
      <c r="BQ504" s="184"/>
      <c r="BR504" s="184"/>
      <c r="BS504" s="184"/>
      <c r="BT504" s="184"/>
      <c r="BU504" s="184"/>
      <c r="BV504" s="184"/>
      <c r="BW504" s="184"/>
      <c r="BX504" s="184"/>
      <c r="BY504" s="184"/>
      <c r="BZ504" s="184"/>
      <c r="CA504" s="184"/>
      <c r="CB504" s="184"/>
      <c r="CC504" s="184"/>
      <c r="CD504" s="184"/>
      <c r="CE504" s="184"/>
      <c r="CF504" s="184"/>
      <c r="CG504" s="184"/>
      <c r="CH504" s="184"/>
      <c r="CI504" s="184"/>
      <c r="CJ504" s="184"/>
      <c r="CK504" s="184"/>
      <c r="CL504" s="184"/>
      <c r="CM504" s="193"/>
    </row>
    <row r="505" spans="1:184" s="92" customFormat="1" ht="13.5" customHeight="1" x14ac:dyDescent="0.3">
      <c r="A505" s="236">
        <v>82</v>
      </c>
      <c r="B505" s="236" t="s">
        <v>504</v>
      </c>
      <c r="C505" s="219" t="s">
        <v>841</v>
      </c>
      <c r="D505" s="219" t="s">
        <v>814</v>
      </c>
      <c r="E505" s="222" t="str">
        <f>IFERROR(VLOOKUP(C505,Tabla4[#All],2,0),"")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505" s="219" t="s">
        <v>29</v>
      </c>
      <c r="G505" s="238" t="s">
        <v>32</v>
      </c>
      <c r="H505" s="236" t="s">
        <v>70</v>
      </c>
      <c r="I505" s="236" t="s">
        <v>505</v>
      </c>
      <c r="J505" s="236" t="s">
        <v>506</v>
      </c>
      <c r="K505" s="235" t="s">
        <v>507</v>
      </c>
      <c r="L505" s="235" t="s">
        <v>665</v>
      </c>
      <c r="M505" s="236" t="s">
        <v>32</v>
      </c>
      <c r="N505" s="236" t="s">
        <v>106</v>
      </c>
      <c r="O505" s="237">
        <v>240</v>
      </c>
      <c r="P505" s="236" t="str">
        <f>IF(AND(O505&lt;=2),"Muy Baja",IF(AND(O505&gt;=3,O505&lt;=23),"Baja",IF(AND(O505&gt;=24,O505&lt;=499),"Media",IF(AND(O505&gt;=500,O505&lt;=4999),"Alta",IF(AND(O505&gt;=5000),"Muy Alta",FALSE)))))</f>
        <v>Media</v>
      </c>
      <c r="Q505" s="236" t="str">
        <f>IF(AND(O505&lt;=2),"20%",IF(AND(O505&gt;=3,O505&lt;=23),"40%",IF(AND(O505&gt;=24,O505&lt;=499),"60%",IF(AND(O505&gt;=500,O505&lt;=4999),"80%",IF(AND(O505&gt;=5000),"100%",FALSE)))))</f>
        <v>60%</v>
      </c>
      <c r="R505" s="236" t="s">
        <v>48</v>
      </c>
      <c r="S505" s="236" t="str">
        <f>IF(AND(R505=$GB$4),"Leve",IF(AND(R505=$GB$5),"Menor",IF(AND(R505=$GB$6),"Moderado",IF(AND(R505=$GB$7),"mayor",IF(AND(R505=$GB$8),"Catastrófico",IF(AND(R505=$GB$10),"Leve",IF(AND(R505=$GB$11),"Menor",IF(AND(R505=$GB$12),"Moderado",IF(AND(R505=$GB$13),"Mayor",IF(AND(R505=$GB$14),"Catastrófico",FALSE))))))))))</f>
        <v>Moderado</v>
      </c>
      <c r="T505" s="234" t="str">
        <f>IF(AND(S505="Leve"),"20%",IF(AND(S505="Menor"),"40%",IF(AND(S505="Moderado"),"60%",IF(AND(S505="Mayor"),"80%",IF(AND(S505="Catastrófico"),"100%","")))))</f>
        <v>60%</v>
      </c>
      <c r="U505" s="236" t="str">
        <f>INDEX('[6]MATRIZ RIESGO'!$D$6:$H$10,MATCH(P505,'[6]MATRIZ RIESGO'!$C$6:$C$10,),MATCH(S505,'[6]MATRIZ RIESGO'!$D$5:$H$5,))</f>
        <v>Moderado</v>
      </c>
      <c r="V505" s="38">
        <v>1</v>
      </c>
      <c r="W505" s="48" t="s">
        <v>508</v>
      </c>
      <c r="X505" s="159" t="str">
        <f>IF(AND(Y505=[7]DESPLEGABLES!$A$43),"Probabilidad",IF(AND(Y505=[7]DESPLEGABLES!$A$44),"Probabilidad",IF(AND(Y505=[7]DESPLEGABLES!$A$45),"Impacto","")))</f>
        <v>Probabilidad</v>
      </c>
      <c r="Y505" s="87" t="s">
        <v>51</v>
      </c>
      <c r="Z505" s="87" t="s">
        <v>57</v>
      </c>
      <c r="AA505" s="86" t="str">
        <f>IF(AND(Y505=$GD$2,Z505=$GE$2),"50%",IF(AND(Y505=$GD$2,Z505=$GE$3),"40%",IF(AND(Y505=$GD$3,Z505=$GE$2),"40%",IF(AND(Y505=$GD$3,Z505=$GE$3),"30%",IF(AND(Y505=$GD$4,Z505=$GE$2),"35%",IF(AND(Y505=$GD$4,Z505=$GE$3),"25%",""))))))</f>
        <v>40%</v>
      </c>
      <c r="AB505" s="133" t="s">
        <v>783</v>
      </c>
      <c r="AC505" s="133" t="s">
        <v>792</v>
      </c>
      <c r="AD505" s="133" t="s">
        <v>784</v>
      </c>
      <c r="AE505" s="133" t="s">
        <v>785</v>
      </c>
      <c r="AF505" s="39">
        <f>IFERROR(IF(X505="Probabilidad",(Q505-(+Q505*AA505)),IF(X505="Impacto",Q505,"")),"")</f>
        <v>0.36</v>
      </c>
      <c r="AG505" s="242">
        <f>LOOKUP(2,1/(AF505:AF510&lt;&gt;""),AF505:AF510)</f>
        <v>0.1512</v>
      </c>
      <c r="AH505" s="242">
        <f>AG505*1</f>
        <v>0.1512</v>
      </c>
      <c r="AI505" s="236" t="str">
        <f>IF(AND(AH505&lt;=20%),"Muy Baja",IF(AND(AH505&gt;=21%,AH505&lt;=40%),"Baja",IF(AND(AH505&gt;=41%,AH505&lt;=60%),"Media",IF(AND(AH505&gt;=61%,AH505&lt;=80%),"Alta",IF(AND(AH505&gt;=81%,AH505&gt;=100%),"Muy Alta",FALSE)))))</f>
        <v>Muy Baja</v>
      </c>
      <c r="AJ505" s="85" t="str">
        <f>IFERROR(IF(X505="Impacto",(T505-(+T505*AA505)),IF(X505="Probabilidad",T505,"")),"")</f>
        <v>60%</v>
      </c>
      <c r="AK505" s="242" t="str">
        <f>LOOKUP(2,1/(AJ505:AJ510&lt;&gt;""),AJ505:AJ510)</f>
        <v>60%</v>
      </c>
      <c r="AL505" s="242">
        <f>AK505*1</f>
        <v>0.6</v>
      </c>
      <c r="AM505" s="236" t="str">
        <f>CHOOSE((AL505&gt;=0%)+(AL505&gt;=21%)+(AL505&gt;=41%)+(AL505&gt;=61%)+(AL505&gt;=81%),"Leve","Menor","Moderado","Mayor","Catastrófico")</f>
        <v>Moderado</v>
      </c>
      <c r="AN505" s="236" t="str">
        <f>INDEX('[6]MATRIZ RIESGO'!$D$6:$H$10,MATCH(AI505,'[6]MATRIZ RIESGO'!$C$6:$C$10,),MATCH(AM505,'[6]MATRIZ RIESGO'!$D$5:$H$5,))</f>
        <v>Moderado</v>
      </c>
      <c r="AO505" s="236" t="s">
        <v>67</v>
      </c>
      <c r="AP505" s="86"/>
      <c r="AQ505" s="86"/>
      <c r="AR505" s="45"/>
      <c r="AS505" s="86"/>
      <c r="AT505" s="86"/>
      <c r="AU505" s="87"/>
      <c r="AV505" s="236" t="s">
        <v>509</v>
      </c>
      <c r="AW505" s="236" t="s">
        <v>159</v>
      </c>
      <c r="AX505" s="88"/>
      <c r="AY505" s="88"/>
      <c r="BA505" s="198"/>
      <c r="BB505" s="198"/>
      <c r="BC505" s="198"/>
      <c r="BD505" s="196"/>
      <c r="BE505" s="196"/>
      <c r="BF505" s="196"/>
      <c r="BG505" s="196"/>
      <c r="BH505" s="196"/>
      <c r="BI505" s="196"/>
      <c r="BJ505" s="196"/>
      <c r="BK505" s="196"/>
      <c r="BL505" s="196"/>
      <c r="BM505" s="196"/>
      <c r="BN505" s="196"/>
      <c r="BO505" s="196"/>
      <c r="BP505" s="196"/>
      <c r="BQ505" s="196"/>
      <c r="BR505" s="196"/>
      <c r="BS505" s="196"/>
      <c r="BT505" s="196"/>
      <c r="BU505" s="196"/>
      <c r="BV505" s="196"/>
      <c r="BW505" s="196"/>
      <c r="BX505" s="196"/>
      <c r="BY505" s="196"/>
      <c r="BZ505" s="196"/>
      <c r="CA505" s="196"/>
      <c r="CB505" s="196"/>
      <c r="CC505" s="196"/>
      <c r="CD505" s="196"/>
      <c r="CE505" s="196"/>
      <c r="CF505" s="196"/>
      <c r="CG505" s="196"/>
      <c r="CH505" s="196"/>
      <c r="CI505" s="196"/>
      <c r="CJ505" s="196"/>
      <c r="CK505" s="196"/>
      <c r="CL505" s="196"/>
      <c r="FU505" s="27"/>
      <c r="FX505" s="92" t="s">
        <v>162</v>
      </c>
      <c r="FY505" s="36" t="s">
        <v>45</v>
      </c>
    </row>
    <row r="506" spans="1:184" s="92" customFormat="1" ht="13.5" customHeight="1" x14ac:dyDescent="0.25">
      <c r="A506" s="236"/>
      <c r="B506" s="236"/>
      <c r="C506" s="220"/>
      <c r="D506" s="220"/>
      <c r="E506" s="223"/>
      <c r="F506" s="220"/>
      <c r="G506" s="238"/>
      <c r="H506" s="236"/>
      <c r="I506" s="236"/>
      <c r="J506" s="236"/>
      <c r="K506" s="235"/>
      <c r="L506" s="235"/>
      <c r="M506" s="236"/>
      <c r="N506" s="236"/>
      <c r="O506" s="237"/>
      <c r="P506" s="236"/>
      <c r="Q506" s="236"/>
      <c r="R506" s="236"/>
      <c r="S506" s="236"/>
      <c r="T506" s="234"/>
      <c r="U506" s="236"/>
      <c r="V506" s="38">
        <v>2</v>
      </c>
      <c r="W506" s="47" t="s">
        <v>510</v>
      </c>
      <c r="X506" s="159" t="str">
        <f>IF(AND(Y506=[7]DESPLEGABLES!$A$43),"Probabilidad",IF(AND(Y506=[7]DESPLEGABLES!$A$44),"Probabilidad",IF(AND(Y506=[7]DESPLEGABLES!$A$45),"Impacto","")))</f>
        <v>Probabilidad</v>
      </c>
      <c r="Y506" s="87" t="s">
        <v>52</v>
      </c>
      <c r="Z506" s="87" t="s">
        <v>57</v>
      </c>
      <c r="AA506" s="86" t="str">
        <f t="shared" si="15"/>
        <v>30%</v>
      </c>
      <c r="AB506" s="133" t="s">
        <v>783</v>
      </c>
      <c r="AC506" s="133" t="s">
        <v>548</v>
      </c>
      <c r="AD506" s="133" t="s">
        <v>796</v>
      </c>
      <c r="AE506" s="133" t="s">
        <v>785</v>
      </c>
      <c r="AF506" s="39">
        <f>IFERROR(IF(AND(X505="Probabilidad",X506="Probabilidad"),(AF505-(+AF505*AA506)),IF(X506="Probabilidad",(Q505-(+Q505*AA506)),IF(X506="Impacto",AF505,""))),"")</f>
        <v>0.252</v>
      </c>
      <c r="AG506" s="242"/>
      <c r="AH506" s="242"/>
      <c r="AI506" s="236"/>
      <c r="AJ506" s="85" t="str">
        <f>IFERROR(IF(AND(X505="Impacto",AA506="Impacto"),(AJ505-(+AJ505*AA506)),IF(X506="Impacto",(T505-(+T505*AA506)),IF(X506="Probabilidad",AJ505,""))),"")</f>
        <v>60%</v>
      </c>
      <c r="AK506" s="242"/>
      <c r="AL506" s="242"/>
      <c r="AM506" s="236"/>
      <c r="AN506" s="236"/>
      <c r="AO506" s="236"/>
      <c r="AP506" s="86"/>
      <c r="AQ506" s="86"/>
      <c r="AR506" s="45"/>
      <c r="AS506" s="86"/>
      <c r="AT506" s="86"/>
      <c r="AU506" s="86"/>
      <c r="AV506" s="236"/>
      <c r="AW506" s="236"/>
      <c r="AX506" s="89"/>
      <c r="AY506" s="89"/>
      <c r="BA506" s="198"/>
      <c r="BB506" s="198"/>
      <c r="BC506" s="198"/>
      <c r="BD506" s="196"/>
      <c r="BE506" s="196"/>
      <c r="BF506" s="196"/>
      <c r="BG506" s="196"/>
      <c r="BH506" s="196"/>
      <c r="BI506" s="196"/>
      <c r="BJ506" s="196"/>
      <c r="BK506" s="196"/>
      <c r="BL506" s="196"/>
      <c r="BM506" s="196"/>
      <c r="BN506" s="196"/>
      <c r="BO506" s="196"/>
      <c r="BP506" s="196"/>
      <c r="BQ506" s="196"/>
      <c r="BR506" s="196"/>
      <c r="BS506" s="196"/>
      <c r="BT506" s="196"/>
      <c r="BU506" s="196"/>
      <c r="BV506" s="196"/>
      <c r="BW506" s="196"/>
      <c r="BX506" s="196"/>
      <c r="BY506" s="196"/>
      <c r="BZ506" s="196"/>
      <c r="CA506" s="196"/>
      <c r="CB506" s="196"/>
      <c r="CC506" s="196"/>
      <c r="CD506" s="196"/>
      <c r="CE506" s="196"/>
      <c r="CF506" s="196"/>
      <c r="CG506" s="196"/>
      <c r="CH506" s="196"/>
      <c r="CI506" s="196"/>
      <c r="CJ506" s="196"/>
      <c r="CK506" s="196"/>
      <c r="CL506" s="196"/>
      <c r="FU506" s="27"/>
      <c r="FX506" s="92" t="s">
        <v>37</v>
      </c>
      <c r="FY506" s="26" t="s">
        <v>46</v>
      </c>
    </row>
    <row r="507" spans="1:184" s="92" customFormat="1" ht="13.5" customHeight="1" x14ac:dyDescent="0.25">
      <c r="A507" s="236"/>
      <c r="B507" s="236"/>
      <c r="C507" s="220"/>
      <c r="D507" s="220"/>
      <c r="E507" s="223"/>
      <c r="F507" s="220"/>
      <c r="G507" s="238"/>
      <c r="H507" s="236"/>
      <c r="I507" s="236"/>
      <c r="J507" s="236"/>
      <c r="K507" s="235"/>
      <c r="L507" s="235"/>
      <c r="M507" s="236"/>
      <c r="N507" s="236"/>
      <c r="O507" s="237"/>
      <c r="P507" s="236"/>
      <c r="Q507" s="236"/>
      <c r="R507" s="236"/>
      <c r="S507" s="236"/>
      <c r="T507" s="234"/>
      <c r="U507" s="236"/>
      <c r="V507" s="38">
        <v>3</v>
      </c>
      <c r="W507" s="47" t="s">
        <v>511</v>
      </c>
      <c r="X507" s="159" t="str">
        <f>IF(AND(Y507=[7]DESPLEGABLES!$A$43),"Probabilidad",IF(AND(Y507=[7]DESPLEGABLES!$A$44),"Probabilidad",IF(AND(Y507=[7]DESPLEGABLES!$A$45),"Impacto","")))</f>
        <v>Probabilidad</v>
      </c>
      <c r="Y507" s="87" t="s">
        <v>51</v>
      </c>
      <c r="Z507" s="87" t="s">
        <v>57</v>
      </c>
      <c r="AA507" s="86" t="str">
        <f t="shared" si="15"/>
        <v>40%</v>
      </c>
      <c r="AB507" s="133" t="s">
        <v>783</v>
      </c>
      <c r="AC507" s="133" t="s">
        <v>792</v>
      </c>
      <c r="AD507" s="133" t="s">
        <v>796</v>
      </c>
      <c r="AE507" s="133" t="s">
        <v>785</v>
      </c>
      <c r="AF507" s="39">
        <f>IFERROR(IF(AND(X506="Probabilidad",X507="Probabilidad"),(AF506-(+AF506*AA507)),IF(X507="Probabilidad",(Q506-(+Q506*AA507)),IF(X507="Impacto",AF506,""))),"")</f>
        <v>0.1512</v>
      </c>
      <c r="AG507" s="242"/>
      <c r="AH507" s="242"/>
      <c r="AI507" s="236"/>
      <c r="AJ507" s="85" t="str">
        <f>IFERROR(IF(AND(X506="Impacto",AA507="Impacto"),(AJ506-(+AJ506*AA507)),IF(X507="Impacto",(T506-(+T506*AA507)),IF(X507="Probabilidad",AJ506,""))),"")</f>
        <v>60%</v>
      </c>
      <c r="AK507" s="242"/>
      <c r="AL507" s="242"/>
      <c r="AM507" s="236"/>
      <c r="AN507" s="236"/>
      <c r="AO507" s="236"/>
      <c r="AP507" s="86"/>
      <c r="AQ507" s="86"/>
      <c r="AR507" s="45"/>
      <c r="AS507" s="86"/>
      <c r="AT507" s="86"/>
      <c r="AU507" s="86"/>
      <c r="AV507" s="236"/>
      <c r="AW507" s="236"/>
      <c r="AX507" s="89"/>
      <c r="AY507" s="89"/>
      <c r="BA507" s="198"/>
      <c r="BB507" s="198"/>
      <c r="BC507" s="198"/>
      <c r="BD507" s="196"/>
      <c r="BE507" s="196"/>
      <c r="BF507" s="196"/>
      <c r="BG507" s="196"/>
      <c r="BH507" s="196"/>
      <c r="BI507" s="196"/>
      <c r="BJ507" s="196"/>
      <c r="BK507" s="196"/>
      <c r="BL507" s="196"/>
      <c r="BM507" s="196"/>
      <c r="BN507" s="196"/>
      <c r="BO507" s="196"/>
      <c r="BP507" s="196"/>
      <c r="BQ507" s="196"/>
      <c r="BR507" s="196"/>
      <c r="BS507" s="196"/>
      <c r="BT507" s="196"/>
      <c r="BU507" s="196"/>
      <c r="BV507" s="196"/>
      <c r="BW507" s="196"/>
      <c r="BX507" s="196"/>
      <c r="BY507" s="196"/>
      <c r="BZ507" s="196"/>
      <c r="CA507" s="196"/>
      <c r="CB507" s="196"/>
      <c r="CC507" s="196"/>
      <c r="CD507" s="196"/>
      <c r="CE507" s="196"/>
      <c r="CF507" s="196"/>
      <c r="CG507" s="196"/>
      <c r="CH507" s="196"/>
      <c r="CI507" s="196"/>
      <c r="CJ507" s="196"/>
      <c r="CK507" s="196"/>
      <c r="CL507" s="196"/>
      <c r="FU507" s="27"/>
      <c r="FY507" s="26" t="s">
        <v>47</v>
      </c>
    </row>
    <row r="508" spans="1:184" s="92" customFormat="1" ht="13.5" customHeight="1" x14ac:dyDescent="0.25">
      <c r="A508" s="236"/>
      <c r="B508" s="236"/>
      <c r="C508" s="220"/>
      <c r="D508" s="220"/>
      <c r="E508" s="223"/>
      <c r="F508" s="220"/>
      <c r="G508" s="238"/>
      <c r="H508" s="236"/>
      <c r="I508" s="236"/>
      <c r="J508" s="236"/>
      <c r="K508" s="235"/>
      <c r="L508" s="235"/>
      <c r="M508" s="236"/>
      <c r="N508" s="236"/>
      <c r="O508" s="237"/>
      <c r="P508" s="236"/>
      <c r="Q508" s="236"/>
      <c r="R508" s="236"/>
      <c r="S508" s="236"/>
      <c r="T508" s="234"/>
      <c r="U508" s="236"/>
      <c r="V508" s="38"/>
      <c r="W508" s="47"/>
      <c r="X508" s="157"/>
      <c r="Y508" s="86"/>
      <c r="Z508" s="86"/>
      <c r="AA508" s="86" t="str">
        <f t="shared" si="15"/>
        <v/>
      </c>
      <c r="AB508" s="133"/>
      <c r="AC508" s="133"/>
      <c r="AD508" s="133"/>
      <c r="AE508" s="133"/>
      <c r="AF508" s="39" t="str">
        <f>IFERROR(IF(AND(X507="Probabilidad",X508="Probabilidad"),(AF507-(+AF507*AA508)),IF(X508="Probabilidad",(Q507-(+Q507*AA508)),IF(X508="Impacto",AF507,""))),"")</f>
        <v/>
      </c>
      <c r="AG508" s="242"/>
      <c r="AH508" s="242"/>
      <c r="AI508" s="236"/>
      <c r="AJ508" s="85" t="str">
        <f>IFERROR(IF(AND(X507="Impacto",AA508="Impacto"),(AJ507-(+AJ507*AA508)),IF(X508="Impacto",(T507-(+T507*AA508)),IF(X508="Probabilidad",AJ507,""))),"")</f>
        <v/>
      </c>
      <c r="AK508" s="242"/>
      <c r="AL508" s="242"/>
      <c r="AM508" s="236"/>
      <c r="AN508" s="236"/>
      <c r="AO508" s="236"/>
      <c r="AP508" s="86"/>
      <c r="AQ508" s="86"/>
      <c r="AR508" s="45"/>
      <c r="AS508" s="86"/>
      <c r="AT508" s="86"/>
      <c r="AU508" s="86"/>
      <c r="AV508" s="236"/>
      <c r="AW508" s="236"/>
      <c r="AX508" s="89"/>
      <c r="AY508" s="89"/>
      <c r="BA508" s="198"/>
      <c r="BB508" s="198"/>
      <c r="BC508" s="198"/>
      <c r="BD508" s="196"/>
      <c r="BE508" s="196"/>
      <c r="BF508" s="196"/>
      <c r="BG508" s="196"/>
      <c r="BH508" s="196"/>
      <c r="BI508" s="196"/>
      <c r="BJ508" s="196"/>
      <c r="BK508" s="196"/>
      <c r="BL508" s="196"/>
      <c r="BM508" s="196"/>
      <c r="BN508" s="196"/>
      <c r="BO508" s="196"/>
      <c r="BP508" s="196"/>
      <c r="BQ508" s="196"/>
      <c r="BR508" s="196"/>
      <c r="BS508" s="196"/>
      <c r="BT508" s="196"/>
      <c r="BU508" s="196"/>
      <c r="BV508" s="196"/>
      <c r="BW508" s="196"/>
      <c r="BX508" s="196"/>
      <c r="BY508" s="196"/>
      <c r="BZ508" s="196"/>
      <c r="CA508" s="196"/>
      <c r="CB508" s="196"/>
      <c r="CC508" s="196"/>
      <c r="CD508" s="196"/>
      <c r="CE508" s="196"/>
      <c r="CF508" s="196"/>
      <c r="CG508" s="196"/>
      <c r="CH508" s="196"/>
      <c r="CI508" s="196"/>
      <c r="CJ508" s="196"/>
      <c r="CK508" s="196"/>
      <c r="CL508" s="196"/>
      <c r="FU508" s="27"/>
      <c r="FY508" s="26" t="s">
        <v>48</v>
      </c>
    </row>
    <row r="509" spans="1:184" s="92" customFormat="1" ht="13.5" customHeight="1" x14ac:dyDescent="0.25">
      <c r="A509" s="236"/>
      <c r="B509" s="236"/>
      <c r="C509" s="220"/>
      <c r="D509" s="220"/>
      <c r="E509" s="223"/>
      <c r="F509" s="220"/>
      <c r="G509" s="238"/>
      <c r="H509" s="236"/>
      <c r="I509" s="236"/>
      <c r="J509" s="236"/>
      <c r="K509" s="235"/>
      <c r="L509" s="235"/>
      <c r="M509" s="236"/>
      <c r="N509" s="236"/>
      <c r="O509" s="237"/>
      <c r="P509" s="236"/>
      <c r="Q509" s="236"/>
      <c r="R509" s="236"/>
      <c r="S509" s="236"/>
      <c r="T509" s="234"/>
      <c r="U509" s="236"/>
      <c r="V509" s="38"/>
      <c r="W509" s="47"/>
      <c r="X509" s="157"/>
      <c r="Y509" s="86"/>
      <c r="Z509" s="86"/>
      <c r="AA509" s="86" t="str">
        <f t="shared" si="15"/>
        <v/>
      </c>
      <c r="AB509" s="133"/>
      <c r="AC509" s="133"/>
      <c r="AD509" s="133"/>
      <c r="AE509" s="133"/>
      <c r="AF509" s="39" t="str">
        <f>IFERROR(IF(AND(X508="Probabilidad",X509="Probabilidad"),(AF508-(+AF508*AA509)),IF(X509="Probabilidad",(Q508-(+Q508*AA509)),IF(X509="Impacto",AF508,""))),"")</f>
        <v/>
      </c>
      <c r="AG509" s="242"/>
      <c r="AH509" s="242"/>
      <c r="AI509" s="236"/>
      <c r="AJ509" s="85" t="str">
        <f>IFERROR(IF(AND(X508="Impacto",AA509="Impacto"),(AJ508-(+AJ508*AA509)),IF(X509="Impacto",(T508-(+T508*AA509)),IF(X509="Probabilidad",AJ508,""))),"")</f>
        <v/>
      </c>
      <c r="AK509" s="242"/>
      <c r="AL509" s="242"/>
      <c r="AM509" s="236"/>
      <c r="AN509" s="236"/>
      <c r="AO509" s="236"/>
      <c r="AP509" s="86"/>
      <c r="AQ509" s="86"/>
      <c r="AR509" s="45"/>
      <c r="AS509" s="86"/>
      <c r="AT509" s="86"/>
      <c r="AU509" s="86"/>
      <c r="AV509" s="236"/>
      <c r="AW509" s="236"/>
      <c r="AX509" s="89"/>
      <c r="AY509" s="89"/>
      <c r="BA509" s="198"/>
      <c r="BB509" s="198"/>
      <c r="BC509" s="198"/>
      <c r="BD509" s="196"/>
      <c r="BE509" s="196"/>
      <c r="BF509" s="196"/>
      <c r="BG509" s="196"/>
      <c r="BH509" s="196"/>
      <c r="BI509" s="196"/>
      <c r="BJ509" s="196"/>
      <c r="BK509" s="196"/>
      <c r="BL509" s="196"/>
      <c r="BM509" s="196"/>
      <c r="BN509" s="196"/>
      <c r="BO509" s="196"/>
      <c r="BP509" s="196"/>
      <c r="BQ509" s="196"/>
      <c r="BR509" s="196"/>
      <c r="BS509" s="196"/>
      <c r="BT509" s="196"/>
      <c r="BU509" s="196"/>
      <c r="BV509" s="196"/>
      <c r="BW509" s="196"/>
      <c r="BX509" s="196"/>
      <c r="BY509" s="196"/>
      <c r="BZ509" s="196"/>
      <c r="CA509" s="196"/>
      <c r="CB509" s="196"/>
      <c r="CC509" s="196"/>
      <c r="CD509" s="196"/>
      <c r="CE509" s="196"/>
      <c r="CF509" s="196"/>
      <c r="CG509" s="196"/>
      <c r="CH509" s="196"/>
      <c r="CI509" s="196"/>
      <c r="CJ509" s="196"/>
      <c r="CK509" s="196"/>
      <c r="CL509" s="196"/>
      <c r="FU509" s="27"/>
      <c r="FY509" s="26" t="s">
        <v>49</v>
      </c>
    </row>
    <row r="510" spans="1:184" s="92" customFormat="1" ht="13.5" customHeight="1" x14ac:dyDescent="0.25">
      <c r="A510" s="236"/>
      <c r="B510" s="236"/>
      <c r="C510" s="221"/>
      <c r="D510" s="221"/>
      <c r="E510" s="224"/>
      <c r="F510" s="221"/>
      <c r="G510" s="238"/>
      <c r="H510" s="236"/>
      <c r="I510" s="236"/>
      <c r="J510" s="236"/>
      <c r="K510" s="235"/>
      <c r="L510" s="235"/>
      <c r="M510" s="236"/>
      <c r="N510" s="236"/>
      <c r="O510" s="237"/>
      <c r="P510" s="236"/>
      <c r="Q510" s="236"/>
      <c r="R510" s="236"/>
      <c r="S510" s="236"/>
      <c r="T510" s="234"/>
      <c r="U510" s="236"/>
      <c r="V510" s="38"/>
      <c r="W510" s="47"/>
      <c r="X510" s="157"/>
      <c r="Y510" s="86"/>
      <c r="Z510" s="86"/>
      <c r="AA510" s="86" t="str">
        <f t="shared" si="15"/>
        <v/>
      </c>
      <c r="AB510" s="133"/>
      <c r="AC510" s="133"/>
      <c r="AD510" s="133"/>
      <c r="AE510" s="133"/>
      <c r="AF510" s="39" t="str">
        <f>IFERROR(IF(AND(X509="Probabilidad",X510="Probabilidad"),(AF509-(+AF509*AA510)),IF(X510="Probabilidad",(Q509-(+Q509*AA510)),IF(X510="Impacto",AF509,""))),"")</f>
        <v/>
      </c>
      <c r="AG510" s="242"/>
      <c r="AH510" s="242"/>
      <c r="AI510" s="236"/>
      <c r="AJ510" s="85" t="str">
        <f>IFERROR(IF(AND(X509="Impacto",AA510="Impacto"),(AJ509-(+AJ509*AA510)),IF(X510="Impacto",(T509-(+T509*AA510)),IF(X510="Probabilidad",AJ509,""))),"")</f>
        <v/>
      </c>
      <c r="AK510" s="242"/>
      <c r="AL510" s="242"/>
      <c r="AM510" s="236"/>
      <c r="AN510" s="236"/>
      <c r="AO510" s="236"/>
      <c r="AP510" s="86"/>
      <c r="AQ510" s="86"/>
      <c r="AR510" s="45"/>
      <c r="AS510" s="86"/>
      <c r="AT510" s="86"/>
      <c r="AU510" s="86"/>
      <c r="AV510" s="236"/>
      <c r="AW510" s="236"/>
      <c r="AX510" s="90"/>
      <c r="AY510" s="90"/>
      <c r="BA510" s="198"/>
      <c r="BB510" s="198"/>
      <c r="BC510" s="198"/>
      <c r="BD510" s="196"/>
      <c r="BE510" s="196"/>
      <c r="BF510" s="196"/>
      <c r="BG510" s="196"/>
      <c r="BH510" s="196"/>
      <c r="BI510" s="196"/>
      <c r="BJ510" s="196"/>
      <c r="BK510" s="196"/>
      <c r="BL510" s="196"/>
      <c r="BM510" s="196"/>
      <c r="BN510" s="196"/>
      <c r="BO510" s="196"/>
      <c r="BP510" s="196"/>
      <c r="BQ510" s="196"/>
      <c r="BR510" s="196"/>
      <c r="BS510" s="196"/>
      <c r="BT510" s="196"/>
      <c r="BU510" s="196"/>
      <c r="BV510" s="196"/>
      <c r="BW510" s="196"/>
      <c r="BX510" s="196"/>
      <c r="BY510" s="196"/>
      <c r="BZ510" s="196"/>
      <c r="CA510" s="196"/>
      <c r="CB510" s="196"/>
      <c r="CC510" s="196"/>
      <c r="CD510" s="196"/>
      <c r="CE510" s="196"/>
      <c r="CF510" s="196"/>
      <c r="CG510" s="196"/>
      <c r="CH510" s="196"/>
      <c r="CI510" s="196"/>
      <c r="CJ510" s="196"/>
      <c r="CK510" s="196"/>
      <c r="CL510" s="196"/>
      <c r="FU510" s="27"/>
      <c r="FY510" s="26" t="s">
        <v>50</v>
      </c>
    </row>
    <row r="511" spans="1:184" s="92" customFormat="1" ht="13.5" customHeight="1" x14ac:dyDescent="0.3">
      <c r="A511" s="236">
        <v>83</v>
      </c>
      <c r="B511" s="236" t="s">
        <v>504</v>
      </c>
      <c r="C511" s="219" t="s">
        <v>841</v>
      </c>
      <c r="D511" s="219" t="s">
        <v>841</v>
      </c>
      <c r="E511" s="222" t="str">
        <f>IFERROR(VLOOKUP(C511,Tabla4[#All],2,0),"")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511" s="219" t="s">
        <v>29</v>
      </c>
      <c r="G511" s="238" t="s">
        <v>32</v>
      </c>
      <c r="H511" s="236" t="s">
        <v>72</v>
      </c>
      <c r="I511" s="236" t="s">
        <v>512</v>
      </c>
      <c r="J511" s="236" t="s">
        <v>513</v>
      </c>
      <c r="K511" s="235" t="s">
        <v>514</v>
      </c>
      <c r="L511" s="235" t="s">
        <v>621</v>
      </c>
      <c r="M511" s="236" t="s">
        <v>32</v>
      </c>
      <c r="N511" s="236" t="s">
        <v>106</v>
      </c>
      <c r="O511" s="237">
        <v>2000</v>
      </c>
      <c r="P511" s="236" t="str">
        <f>IF(AND(O511&lt;=2),"Muy Baja",IF(AND(O511&gt;=3,O511&lt;=23),"Baja",IF(AND(O511&gt;=24,O511&lt;=499),"Media",IF(AND(O511&gt;=500,O511&lt;=4999),"Alta",IF(AND(O511&gt;=5000),"Muy Alta",FALSE)))))</f>
        <v>Alta</v>
      </c>
      <c r="Q511" s="236" t="str">
        <f>IF(AND(O511&lt;=2),"20%",IF(AND(O511&gt;=3,O511&lt;=23),"40%",IF(AND(O511&gt;=24,O511&lt;=499),"60%",IF(AND(O511&gt;=500,O511&lt;=4999),"80%",IF(AND(O511&gt;=5000),"100%",FALSE)))))</f>
        <v>80%</v>
      </c>
      <c r="R511" s="236" t="s">
        <v>48</v>
      </c>
      <c r="S511" s="236" t="str">
        <f>IF(AND(R511=$GB$4),"Leve",IF(AND(R511=$GB$5),"Menor",IF(AND(R511=$GB$6),"Moderado",IF(AND(R511=$GB$7),"mayor",IF(AND(R511=$GB$8),"Catastrófico",IF(AND(R511=$GB$10),"Leve",IF(AND(R511=$GB$11),"Menor",IF(AND(R511=$GB$12),"Moderado",IF(AND(R511=$GB$13),"Mayor",IF(AND(R511=$GB$14),"Catastrófico",FALSE))))))))))</f>
        <v>Moderado</v>
      </c>
      <c r="T511" s="234" t="str">
        <f>IF(AND(S511="Leve"),"20%",IF(AND(S511="Menor"),"40%",IF(AND(S511="Moderado"),"60%",IF(AND(S511="Mayor"),"80%",IF(AND(S511="Catastrófico"),"100%","")))))</f>
        <v>60%</v>
      </c>
      <c r="U511" s="236" t="str">
        <f>INDEX('[6]MATRIZ RIESGO'!$D$6:$H$10,MATCH(P511,'[6]MATRIZ RIESGO'!$C$6:$C$10,),MATCH(S511,'[6]MATRIZ RIESGO'!$D$5:$H$5,))</f>
        <v>Alto</v>
      </c>
      <c r="V511" s="38">
        <v>1</v>
      </c>
      <c r="W511" s="47" t="s">
        <v>515</v>
      </c>
      <c r="X511" s="157" t="s">
        <v>54</v>
      </c>
      <c r="Y511" s="86" t="s">
        <v>51</v>
      </c>
      <c r="Z511" s="86" t="s">
        <v>57</v>
      </c>
      <c r="AA511" s="86" t="str">
        <f>IF(AND(Y511=$GD$2,Z511=$GE$2),"50%",IF(AND(Y511=$GD$2,Z511=$GE$3),"40%",IF(AND(Y511=$GD$3,Z511=$GE$2),"40%",IF(AND(Y511=$GD$3,Z511=$GE$3),"30%",IF(AND(Y511=$GD$4,Z511=$GE$2),"35%",IF(AND(Y511=$GD$4,Z511=$GE$3),"25%",""))))))</f>
        <v>40%</v>
      </c>
      <c r="AB511" s="133" t="s">
        <v>783</v>
      </c>
      <c r="AC511" s="133" t="s">
        <v>852</v>
      </c>
      <c r="AD511" s="133" t="s">
        <v>784</v>
      </c>
      <c r="AE511" s="133" t="s">
        <v>785</v>
      </c>
      <c r="AF511" s="39">
        <f>IFERROR(IF(X511="Probabilidad",(Q511-(+Q511*AA511)),IF(X511="Impacto",Q511,"")),"")</f>
        <v>0.48</v>
      </c>
      <c r="AG511" s="242" cm="1">
        <f t="array" ref="AG511">LOOKUP(2,1/(AF511:AF516&lt;&gt;""),AF511:AF516)</f>
        <v>0.48</v>
      </c>
      <c r="AH511" s="242">
        <f>AG511*1</f>
        <v>0.48</v>
      </c>
      <c r="AI511" s="236" t="str">
        <f>IF(AND(AH511&lt;=20%),"Muy Baja",IF(AND(AH511&gt;=21%,AH511&lt;=40%),"Baja",IF(AND(AH511&gt;=41%,AH511&lt;=60%),"Media",IF(AND(AH511&gt;=61%,AH511&lt;=80%),"Alta",IF(AND(AH511&gt;=81%,AH511&gt;=100%),"Muy Alta",FALSE)))))</f>
        <v>Media</v>
      </c>
      <c r="AJ511" s="85" t="str">
        <f>IFERROR(IF(X511="Impacto",(T511-(+T511*AA511)),IF(X511="Probabilidad",T511,"")),"")</f>
        <v>60%</v>
      </c>
      <c r="AK511" s="242" t="str">
        <f>LOOKUP(2,1/(AJ511:AJ516&lt;&gt;""),AJ511:AJ516)</f>
        <v>60%</v>
      </c>
      <c r="AL511" s="242">
        <f>AK511*1</f>
        <v>0.6</v>
      </c>
      <c r="AM511" s="236" t="str">
        <f>CHOOSE((AL511&gt;=0%)+(AL511&gt;=21%)+(AL511&gt;=41%)+(AL511&gt;=61%)+(AL511&gt;=81%),"Leve","Menor","Moderado","Mayor","Catastrófico")</f>
        <v>Moderado</v>
      </c>
      <c r="AN511" s="236" t="str">
        <f>INDEX('[6]MATRIZ RIESGO'!$D$6:$H$10,MATCH(AI511,'[6]MATRIZ RIESGO'!$C$6:$C$10,),MATCH(AM511,'[6]MATRIZ RIESGO'!$D$5:$H$5,))</f>
        <v>Moderado</v>
      </c>
      <c r="AO511" s="236" t="s">
        <v>67</v>
      </c>
      <c r="AP511" s="86"/>
      <c r="AQ511" s="86"/>
      <c r="AR511" s="45"/>
      <c r="AS511" s="86"/>
      <c r="AT511" s="86"/>
      <c r="AU511" s="86"/>
      <c r="AV511" s="236" t="s">
        <v>509</v>
      </c>
      <c r="AW511" s="236" t="s">
        <v>159</v>
      </c>
      <c r="AX511" s="88"/>
      <c r="AY511" s="88"/>
      <c r="BA511" s="198"/>
      <c r="BB511" s="198"/>
      <c r="BC511" s="198"/>
      <c r="BD511" s="196"/>
      <c r="BE511" s="196"/>
      <c r="BF511" s="196"/>
      <c r="BG511" s="196"/>
      <c r="BH511" s="196"/>
      <c r="BI511" s="196"/>
      <c r="BJ511" s="196"/>
      <c r="BK511" s="196"/>
      <c r="BL511" s="196"/>
      <c r="BM511" s="196"/>
      <c r="BN511" s="196"/>
      <c r="BO511" s="196"/>
      <c r="BP511" s="196"/>
      <c r="BQ511" s="196"/>
      <c r="BR511" s="196"/>
      <c r="BS511" s="196"/>
      <c r="BT511" s="196"/>
      <c r="BU511" s="196"/>
      <c r="BV511" s="196"/>
      <c r="BW511" s="196"/>
      <c r="BX511" s="196"/>
      <c r="BY511" s="196"/>
      <c r="BZ511" s="196"/>
      <c r="CA511" s="196"/>
      <c r="CB511" s="196"/>
      <c r="CC511" s="196"/>
      <c r="CD511" s="196"/>
      <c r="CE511" s="196"/>
      <c r="CF511" s="196"/>
      <c r="CG511" s="196"/>
      <c r="CH511" s="196"/>
      <c r="CI511" s="196"/>
      <c r="CJ511" s="196"/>
      <c r="CK511" s="196"/>
      <c r="CL511" s="196"/>
      <c r="FU511" s="27"/>
      <c r="FY511" s="36"/>
    </row>
    <row r="512" spans="1:184" s="92" customFormat="1" ht="13.5" customHeight="1" x14ac:dyDescent="0.3">
      <c r="A512" s="236"/>
      <c r="B512" s="236"/>
      <c r="C512" s="220"/>
      <c r="D512" s="220"/>
      <c r="E512" s="223"/>
      <c r="F512" s="220"/>
      <c r="G512" s="238"/>
      <c r="H512" s="236"/>
      <c r="I512" s="236"/>
      <c r="J512" s="236"/>
      <c r="K512" s="235"/>
      <c r="L512" s="235"/>
      <c r="M512" s="236"/>
      <c r="N512" s="236"/>
      <c r="O512" s="237"/>
      <c r="P512" s="236"/>
      <c r="Q512" s="236"/>
      <c r="R512" s="236"/>
      <c r="S512" s="236"/>
      <c r="T512" s="234"/>
      <c r="U512" s="236"/>
      <c r="V512" s="38"/>
      <c r="W512" s="46"/>
      <c r="X512" s="157"/>
      <c r="Y512" s="86"/>
      <c r="Z512" s="86"/>
      <c r="AA512" s="86" t="str">
        <f t="shared" si="15"/>
        <v/>
      </c>
      <c r="AB512" s="133"/>
      <c r="AC512" s="133"/>
      <c r="AD512" s="133"/>
      <c r="AE512" s="133"/>
      <c r="AF512" s="39" t="str">
        <f>IFERROR(IF(AND(X511="Probabilidad",X512="Probabilidad"),(AF511-(+AF511*AA512)),IF(X512="Probabilidad",(Q511-(+Q511*AA512)),IF(X512="Impacto",AF511,""))),"")</f>
        <v/>
      </c>
      <c r="AG512" s="242"/>
      <c r="AH512" s="242"/>
      <c r="AI512" s="236"/>
      <c r="AJ512" s="85" t="str">
        <f>IFERROR(IF(AND(X511="Impacto",AA512="Impacto"),(AJ511-(+AJ511*AA512)),IF(X512="Impacto",(T511-(+T511*AA512)),IF(X512="Probabilidad",AJ511,""))),"")</f>
        <v/>
      </c>
      <c r="AK512" s="242"/>
      <c r="AL512" s="242"/>
      <c r="AM512" s="236"/>
      <c r="AN512" s="236"/>
      <c r="AO512" s="236"/>
      <c r="AP512" s="86"/>
      <c r="AQ512" s="86"/>
      <c r="AR512" s="45"/>
      <c r="AS512" s="86"/>
      <c r="AT512" s="86"/>
      <c r="AU512" s="86"/>
      <c r="AV512" s="236"/>
      <c r="AW512" s="236"/>
      <c r="AX512" s="89"/>
      <c r="AY512" s="89"/>
      <c r="BA512" s="198"/>
      <c r="BB512" s="198"/>
      <c r="BC512" s="198"/>
      <c r="BD512" s="196"/>
      <c r="BE512" s="196"/>
      <c r="BF512" s="196"/>
      <c r="BG512" s="196"/>
      <c r="BH512" s="196"/>
      <c r="BI512" s="196"/>
      <c r="BJ512" s="196"/>
      <c r="BK512" s="196"/>
      <c r="BL512" s="196"/>
      <c r="BM512" s="196"/>
      <c r="BN512" s="196"/>
      <c r="BO512" s="196"/>
      <c r="BP512" s="196"/>
      <c r="BQ512" s="196"/>
      <c r="BR512" s="196"/>
      <c r="BS512" s="196"/>
      <c r="BT512" s="196"/>
      <c r="BU512" s="196"/>
      <c r="BV512" s="196"/>
      <c r="BW512" s="196"/>
      <c r="BX512" s="196"/>
      <c r="BY512" s="196"/>
      <c r="BZ512" s="196"/>
      <c r="CA512" s="196"/>
      <c r="CB512" s="196"/>
      <c r="CC512" s="196"/>
      <c r="CD512" s="196"/>
      <c r="CE512" s="196"/>
      <c r="CF512" s="196"/>
      <c r="CG512" s="196"/>
      <c r="CH512" s="196"/>
      <c r="CI512" s="196"/>
      <c r="CJ512" s="196"/>
      <c r="CK512" s="196"/>
      <c r="CL512" s="196"/>
      <c r="FU512" s="27"/>
    </row>
    <row r="513" spans="1:181" s="92" customFormat="1" ht="13.5" customHeight="1" x14ac:dyDescent="0.3">
      <c r="A513" s="236"/>
      <c r="B513" s="236"/>
      <c r="C513" s="220"/>
      <c r="D513" s="220"/>
      <c r="E513" s="223"/>
      <c r="F513" s="220"/>
      <c r="G513" s="238"/>
      <c r="H513" s="236"/>
      <c r="I513" s="236"/>
      <c r="J513" s="236"/>
      <c r="K513" s="235"/>
      <c r="L513" s="235"/>
      <c r="M513" s="236"/>
      <c r="N513" s="236"/>
      <c r="O513" s="237"/>
      <c r="P513" s="236"/>
      <c r="Q513" s="236"/>
      <c r="R513" s="236"/>
      <c r="S513" s="236"/>
      <c r="T513" s="234"/>
      <c r="U513" s="236"/>
      <c r="V513" s="38"/>
      <c r="W513" s="46"/>
      <c r="X513" s="157"/>
      <c r="Y513" s="86"/>
      <c r="Z513" s="86"/>
      <c r="AA513" s="86" t="str">
        <f t="shared" si="15"/>
        <v/>
      </c>
      <c r="AB513" s="133"/>
      <c r="AC513" s="133"/>
      <c r="AD513" s="133"/>
      <c r="AE513" s="133"/>
      <c r="AF513" s="39" t="str">
        <f>IFERROR(IF(AND(X512="Probabilidad",X513="Probabilidad"),(AF512-(+AF512*AA513)),IF(X513="Probabilidad",(Q512-(+Q512*AA513)),IF(X513="Impacto",AF512,""))),"")</f>
        <v/>
      </c>
      <c r="AG513" s="242"/>
      <c r="AH513" s="242"/>
      <c r="AI513" s="236"/>
      <c r="AJ513" s="85" t="str">
        <f>IFERROR(IF(AND(X512="Impacto",AA513="Impacto"),(AJ512-(+AJ512*AA513)),IF(X513="Impacto",(T512-(+T512*AA513)),IF(X513="Probabilidad",AJ512,""))),"")</f>
        <v/>
      </c>
      <c r="AK513" s="242"/>
      <c r="AL513" s="242"/>
      <c r="AM513" s="236"/>
      <c r="AN513" s="236"/>
      <c r="AO513" s="236"/>
      <c r="AP513" s="86"/>
      <c r="AQ513" s="86"/>
      <c r="AR513" s="45"/>
      <c r="AS513" s="86"/>
      <c r="AT513" s="86"/>
      <c r="AU513" s="86"/>
      <c r="AV513" s="236"/>
      <c r="AW513" s="236"/>
      <c r="AX513" s="89"/>
      <c r="AY513" s="89"/>
      <c r="BA513" s="198"/>
      <c r="BB513" s="198"/>
      <c r="BC513" s="198"/>
      <c r="BD513" s="196"/>
      <c r="BE513" s="196"/>
      <c r="BF513" s="196"/>
      <c r="BG513" s="196"/>
      <c r="BH513" s="196"/>
      <c r="BI513" s="196"/>
      <c r="BJ513" s="196"/>
      <c r="BK513" s="196"/>
      <c r="BL513" s="196"/>
      <c r="BM513" s="196"/>
      <c r="BN513" s="196"/>
      <c r="BO513" s="196"/>
      <c r="BP513" s="196"/>
      <c r="BQ513" s="196"/>
      <c r="BR513" s="196"/>
      <c r="BS513" s="196"/>
      <c r="BT513" s="196"/>
      <c r="BU513" s="196"/>
      <c r="BV513" s="196"/>
      <c r="BW513" s="196"/>
      <c r="BX513" s="196"/>
      <c r="BY513" s="196"/>
      <c r="BZ513" s="196"/>
      <c r="CA513" s="196"/>
      <c r="CB513" s="196"/>
      <c r="CC513" s="196"/>
      <c r="CD513" s="196"/>
      <c r="CE513" s="196"/>
      <c r="CF513" s="196"/>
      <c r="CG513" s="196"/>
      <c r="CH513" s="196"/>
      <c r="CI513" s="196"/>
      <c r="CJ513" s="196"/>
      <c r="CK513" s="196"/>
      <c r="CL513" s="196"/>
      <c r="FU513" s="27"/>
    </row>
    <row r="514" spans="1:181" s="92" customFormat="1" ht="13.5" customHeight="1" x14ac:dyDescent="0.3">
      <c r="A514" s="236"/>
      <c r="B514" s="236"/>
      <c r="C514" s="220"/>
      <c r="D514" s="220"/>
      <c r="E514" s="223"/>
      <c r="F514" s="220"/>
      <c r="G514" s="238"/>
      <c r="H514" s="236"/>
      <c r="I514" s="236"/>
      <c r="J514" s="236"/>
      <c r="K514" s="235"/>
      <c r="L514" s="235"/>
      <c r="M514" s="236"/>
      <c r="N514" s="236"/>
      <c r="O514" s="237"/>
      <c r="P514" s="236"/>
      <c r="Q514" s="236"/>
      <c r="R514" s="236"/>
      <c r="S514" s="236"/>
      <c r="T514" s="234"/>
      <c r="U514" s="236"/>
      <c r="V514" s="38"/>
      <c r="W514" s="46"/>
      <c r="X514" s="157"/>
      <c r="Y514" s="86"/>
      <c r="Z514" s="86"/>
      <c r="AA514" s="86" t="str">
        <f t="shared" si="15"/>
        <v/>
      </c>
      <c r="AB514" s="133"/>
      <c r="AC514" s="133"/>
      <c r="AD514" s="133"/>
      <c r="AE514" s="133"/>
      <c r="AF514" s="39" t="str">
        <f>IFERROR(IF(AND(X513="Probabilidad",X514="Probabilidad"),(AF513-(+AF513*AA514)),IF(X514="Probabilidad",(Q513-(+Q513*AA514)),IF(X514="Impacto",AF513,""))),"")</f>
        <v/>
      </c>
      <c r="AG514" s="242"/>
      <c r="AH514" s="242"/>
      <c r="AI514" s="236"/>
      <c r="AJ514" s="85" t="str">
        <f>IFERROR(IF(AND(X513="Impacto",AA514="Impacto"),(AJ513-(+AJ513*AA514)),IF(X514="Impacto",(T513-(+T513*AA514)),IF(X514="Probabilidad",AJ513,""))),"")</f>
        <v/>
      </c>
      <c r="AK514" s="242"/>
      <c r="AL514" s="242"/>
      <c r="AM514" s="236"/>
      <c r="AN514" s="236"/>
      <c r="AO514" s="236"/>
      <c r="AP514" s="86"/>
      <c r="AQ514" s="86"/>
      <c r="AR514" s="45"/>
      <c r="AS514" s="86"/>
      <c r="AT514" s="86"/>
      <c r="AU514" s="86"/>
      <c r="AV514" s="236"/>
      <c r="AW514" s="236"/>
      <c r="AX514" s="89"/>
      <c r="AY514" s="89"/>
      <c r="BA514" s="198"/>
      <c r="BB514" s="198"/>
      <c r="BC514" s="198"/>
      <c r="BD514" s="196"/>
      <c r="BE514" s="196"/>
      <c r="BF514" s="196"/>
      <c r="BG514" s="196"/>
      <c r="BH514" s="196"/>
      <c r="BI514" s="196"/>
      <c r="BJ514" s="196"/>
      <c r="BK514" s="196"/>
      <c r="BL514" s="196"/>
      <c r="BM514" s="196"/>
      <c r="BN514" s="196"/>
      <c r="BO514" s="196"/>
      <c r="BP514" s="196"/>
      <c r="BQ514" s="196"/>
      <c r="BR514" s="196"/>
      <c r="BS514" s="196"/>
      <c r="BT514" s="196"/>
      <c r="BU514" s="196"/>
      <c r="BV514" s="196"/>
      <c r="BW514" s="196"/>
      <c r="BX514" s="196"/>
      <c r="BY514" s="196"/>
      <c r="BZ514" s="196"/>
      <c r="CA514" s="196"/>
      <c r="CB514" s="196"/>
      <c r="CC514" s="196"/>
      <c r="CD514" s="196"/>
      <c r="CE514" s="196"/>
      <c r="CF514" s="196"/>
      <c r="CG514" s="196"/>
      <c r="CH514" s="196"/>
      <c r="CI514" s="196"/>
      <c r="CJ514" s="196"/>
      <c r="CK514" s="196"/>
      <c r="CL514" s="196"/>
      <c r="FU514" s="27"/>
    </row>
    <row r="515" spans="1:181" s="92" customFormat="1" ht="13.5" customHeight="1" x14ac:dyDescent="0.3">
      <c r="A515" s="236"/>
      <c r="B515" s="236"/>
      <c r="C515" s="220"/>
      <c r="D515" s="220"/>
      <c r="E515" s="223"/>
      <c r="F515" s="220"/>
      <c r="G515" s="238"/>
      <c r="H515" s="236"/>
      <c r="I515" s="236"/>
      <c r="J515" s="236"/>
      <c r="K515" s="235"/>
      <c r="L515" s="235"/>
      <c r="M515" s="236"/>
      <c r="N515" s="236"/>
      <c r="O515" s="237"/>
      <c r="P515" s="236"/>
      <c r="Q515" s="236"/>
      <c r="R515" s="236"/>
      <c r="S515" s="236"/>
      <c r="T515" s="234"/>
      <c r="U515" s="236"/>
      <c r="V515" s="38"/>
      <c r="W515" s="46"/>
      <c r="X515" s="157"/>
      <c r="Y515" s="86"/>
      <c r="Z515" s="86"/>
      <c r="AA515" s="86" t="str">
        <f t="shared" si="15"/>
        <v/>
      </c>
      <c r="AB515" s="133"/>
      <c r="AC515" s="133"/>
      <c r="AD515" s="133"/>
      <c r="AE515" s="133"/>
      <c r="AF515" s="39" t="str">
        <f>IFERROR(IF(AND(X514="Probabilidad",X515="Probabilidad"),(AF514-(+AF514*AA515)),IF(X515="Probabilidad",(Q514-(+Q514*AA515)),IF(X515="Impacto",AF514,""))),"")</f>
        <v/>
      </c>
      <c r="AG515" s="242"/>
      <c r="AH515" s="242"/>
      <c r="AI515" s="236"/>
      <c r="AJ515" s="85" t="str">
        <f>IFERROR(IF(AND(X514="Impacto",AA515="Impacto"),(AJ514-(+AJ514*AA515)),IF(X515="Impacto",(T514-(+T514*AA515)),IF(X515="Probabilidad",AJ514,""))),"")</f>
        <v/>
      </c>
      <c r="AK515" s="242"/>
      <c r="AL515" s="242"/>
      <c r="AM515" s="236"/>
      <c r="AN515" s="236"/>
      <c r="AO515" s="236"/>
      <c r="AP515" s="86"/>
      <c r="AQ515" s="86"/>
      <c r="AR515" s="45"/>
      <c r="AS515" s="86"/>
      <c r="AT515" s="86"/>
      <c r="AU515" s="86"/>
      <c r="AV515" s="236"/>
      <c r="AW515" s="236"/>
      <c r="AX515" s="89"/>
      <c r="AY515" s="89"/>
      <c r="BA515" s="198"/>
      <c r="BB515" s="198"/>
      <c r="BC515" s="198"/>
      <c r="BD515" s="196"/>
      <c r="BE515" s="196"/>
      <c r="BF515" s="196"/>
      <c r="BG515" s="196"/>
      <c r="BH515" s="196"/>
      <c r="BI515" s="196"/>
      <c r="BJ515" s="196"/>
      <c r="BK515" s="196"/>
      <c r="BL515" s="196"/>
      <c r="BM515" s="196"/>
      <c r="BN515" s="196"/>
      <c r="BO515" s="196"/>
      <c r="BP515" s="196"/>
      <c r="BQ515" s="196"/>
      <c r="BR515" s="196"/>
      <c r="BS515" s="196"/>
      <c r="BT515" s="196"/>
      <c r="BU515" s="196"/>
      <c r="BV515" s="196"/>
      <c r="BW515" s="196"/>
      <c r="BX515" s="196"/>
      <c r="BY515" s="196"/>
      <c r="BZ515" s="196"/>
      <c r="CA515" s="196"/>
      <c r="CB515" s="196"/>
      <c r="CC515" s="196"/>
      <c r="CD515" s="196"/>
      <c r="CE515" s="196"/>
      <c r="CF515" s="196"/>
      <c r="CG515" s="196"/>
      <c r="CH515" s="196"/>
      <c r="CI515" s="196"/>
      <c r="CJ515" s="196"/>
      <c r="CK515" s="196"/>
      <c r="CL515" s="196"/>
      <c r="FU515" s="27"/>
    </row>
    <row r="516" spans="1:181" s="92" customFormat="1" ht="13.5" customHeight="1" x14ac:dyDescent="0.3">
      <c r="A516" s="236"/>
      <c r="B516" s="236"/>
      <c r="C516" s="221"/>
      <c r="D516" s="221"/>
      <c r="E516" s="224"/>
      <c r="F516" s="221"/>
      <c r="G516" s="238"/>
      <c r="H516" s="236"/>
      <c r="I516" s="236"/>
      <c r="J516" s="236"/>
      <c r="K516" s="235"/>
      <c r="L516" s="235"/>
      <c r="M516" s="236"/>
      <c r="N516" s="236"/>
      <c r="O516" s="237"/>
      <c r="P516" s="236"/>
      <c r="Q516" s="236"/>
      <c r="R516" s="236"/>
      <c r="S516" s="236"/>
      <c r="T516" s="234"/>
      <c r="U516" s="236"/>
      <c r="V516" s="38"/>
      <c r="W516" s="46"/>
      <c r="X516" s="157"/>
      <c r="Y516" s="86"/>
      <c r="Z516" s="86"/>
      <c r="AA516" s="86" t="str">
        <f t="shared" si="15"/>
        <v/>
      </c>
      <c r="AB516" s="133"/>
      <c r="AC516" s="133"/>
      <c r="AD516" s="133"/>
      <c r="AE516" s="133"/>
      <c r="AF516" s="39" t="str">
        <f>IFERROR(IF(AND(X515="Probabilidad",X516="Probabilidad"),(AF515-(+AF515*AA516)),IF(X516="Probabilidad",(Q515-(+Q515*AA516)),IF(X516="Impacto",AF515,""))),"")</f>
        <v/>
      </c>
      <c r="AG516" s="242"/>
      <c r="AH516" s="242"/>
      <c r="AI516" s="236"/>
      <c r="AJ516" s="85" t="str">
        <f>IFERROR(IF(AND(X515="Impacto",AA516="Impacto"),(AJ515-(+AJ515*AA516)),IF(X516="Impacto",(T515-(+T515*AA516)),IF(X516="Probabilidad",AJ515,""))),"")</f>
        <v/>
      </c>
      <c r="AK516" s="242"/>
      <c r="AL516" s="242"/>
      <c r="AM516" s="236"/>
      <c r="AN516" s="236"/>
      <c r="AO516" s="236"/>
      <c r="AP516" s="86"/>
      <c r="AQ516" s="86"/>
      <c r="AR516" s="45"/>
      <c r="AS516" s="86"/>
      <c r="AT516" s="86"/>
      <c r="AU516" s="86"/>
      <c r="AV516" s="236"/>
      <c r="AW516" s="236"/>
      <c r="AX516" s="90"/>
      <c r="AY516" s="90"/>
      <c r="BA516" s="198"/>
      <c r="BB516" s="198"/>
      <c r="BC516" s="198"/>
      <c r="BD516" s="196"/>
      <c r="BE516" s="196"/>
      <c r="BF516" s="196"/>
      <c r="BG516" s="196"/>
      <c r="BH516" s="196"/>
      <c r="BI516" s="196"/>
      <c r="BJ516" s="196"/>
      <c r="BK516" s="196"/>
      <c r="BL516" s="196"/>
      <c r="BM516" s="196"/>
      <c r="BN516" s="196"/>
      <c r="BO516" s="196"/>
      <c r="BP516" s="196"/>
      <c r="BQ516" s="196"/>
      <c r="BR516" s="196"/>
      <c r="BS516" s="196"/>
      <c r="BT516" s="196"/>
      <c r="BU516" s="196"/>
      <c r="BV516" s="196"/>
      <c r="BW516" s="196"/>
      <c r="BX516" s="196"/>
      <c r="BY516" s="196"/>
      <c r="BZ516" s="196"/>
      <c r="CA516" s="196"/>
      <c r="CB516" s="196"/>
      <c r="CC516" s="196"/>
      <c r="CD516" s="196"/>
      <c r="CE516" s="196"/>
      <c r="CF516" s="196"/>
      <c r="CG516" s="196"/>
      <c r="CH516" s="196"/>
      <c r="CI516" s="196"/>
      <c r="CJ516" s="196"/>
      <c r="CK516" s="196"/>
      <c r="CL516" s="196"/>
      <c r="FU516" s="27"/>
      <c r="FY516" s="37"/>
    </row>
    <row r="517" spans="1:181" s="92" customFormat="1" ht="262.2" hidden="1" customHeight="1" x14ac:dyDescent="0.3">
      <c r="A517" s="236"/>
      <c r="B517" s="236" t="s">
        <v>516</v>
      </c>
      <c r="C517" s="219"/>
      <c r="D517" s="219"/>
      <c r="E517" s="222" t="str">
        <f>IFERROR(VLOOKUP(C517,Tabla4[#All],2,0),"")</f>
        <v/>
      </c>
      <c r="F517" s="219"/>
      <c r="G517" s="238" t="s">
        <v>32</v>
      </c>
      <c r="H517" s="236" t="s">
        <v>72</v>
      </c>
      <c r="I517" s="237" t="s">
        <v>517</v>
      </c>
      <c r="J517" s="237" t="s">
        <v>518</v>
      </c>
      <c r="K517" s="267" t="s">
        <v>519</v>
      </c>
      <c r="L517" s="267" t="s">
        <v>667</v>
      </c>
      <c r="M517" s="236" t="s">
        <v>32</v>
      </c>
      <c r="N517" s="236" t="s">
        <v>163</v>
      </c>
      <c r="O517" s="236">
        <v>40</v>
      </c>
      <c r="P517" s="236" t="str">
        <f>IF(AND(O517&lt;=2),"Muy Baja",IF(AND(O517&gt;=3,O517&lt;=23),"Baja",IF(AND(O517&gt;=24,O517&lt;=499),"Media",IF(AND(O517&gt;=500,O517&lt;=4999),"Alta",IF(AND(O517&gt;=5000),"Muy Alta",FALSE)))))</f>
        <v>Media</v>
      </c>
      <c r="Q517" s="236" t="str">
        <f>IF(AND(O517&lt;=2),"20%",IF(AND(O517&gt;=3,O517&lt;=23),"40%",IF(AND(O517&gt;=24,O517&lt;=499),"60%",IF(AND(O517&gt;=500,O517&lt;=4999),"80%",IF(AND(O517&gt;=5000),"100%",FALSE)))))</f>
        <v>60%</v>
      </c>
      <c r="R517" s="236" t="s">
        <v>47</v>
      </c>
      <c r="S517" s="236" t="str">
        <f>IF(AND(R517=$GB$4),"Leve",IF(AND(R517=$GB$5),"Menor",IF(AND(R517=$GB$6),"Moderado",IF(AND(R517=$GB$7),"mayor",IF(AND(R517=$GB$8),"Catastrófico",IF(AND(R517=$GB$10),"Leve",IF(AND(R517=$GB$11),"Menor",IF(AND(R517=$GB$12),"Moderado",IF(AND(R517=$GB$13),"Mayor",IF(AND(R517=$GB$14),"Catastrófico",FALSE))))))))))</f>
        <v>Menor</v>
      </c>
      <c r="T517" s="234" t="str">
        <f>IF(AND(S517="Leve"),"20%",IF(AND(S517="Menor"),"40%",IF(AND(S517="Moderado"),"60%",IF(AND(S517="Mayor"),"80%",IF(AND(S517="Catastrófico"),"100%","")))))</f>
        <v>40%</v>
      </c>
      <c r="U517" s="236" t="str">
        <f>INDEX('[5]MATRIZ RIESGO'!$D$6:$H$10,MATCH(P517,'[5]MATRIZ RIESGO'!$C$6:$C$10,),MATCH(S517,'[5]MATRIZ RIESGO'!$D$5:$H$5,))</f>
        <v>Moderado</v>
      </c>
      <c r="V517" s="38">
        <v>1</v>
      </c>
      <c r="W517" s="95" t="s">
        <v>773</v>
      </c>
      <c r="X517" s="157" t="s">
        <v>54</v>
      </c>
      <c r="Y517" s="86" t="s">
        <v>51</v>
      </c>
      <c r="Z517" s="86" t="s">
        <v>57</v>
      </c>
      <c r="AA517" s="86" t="str">
        <f>IF(AND(Y517=$GD$2,Z517=$GE$2),"50%",IF(AND(Y517=$GD$2,Z517=$GE$3),"40%",IF(AND(Y517=$GD$3,Z517=$GE$2),"40%",IF(AND(Y517=$GD$3,Z517=$GE$3),"30%",IF(AND(Y517=$GD$4,Z517=$GE$2),"35%",IF(AND(Y517=$GD$4,Z517=$GE$3),"25%",""))))))</f>
        <v>40%</v>
      </c>
      <c r="AB517" s="133"/>
      <c r="AC517" s="133"/>
      <c r="AD517" s="133"/>
      <c r="AE517" s="133"/>
      <c r="AF517" s="39">
        <f>IFERROR(IF(X517="Probabilidad",(Q517-(+Q517*AA517)),IF(X517="Impacto",Q517,"")),"")</f>
        <v>0.36</v>
      </c>
      <c r="AG517" s="242">
        <f>LOOKUP(2,1/(AF517:AF522&lt;&gt;""),AF517:AF522)</f>
        <v>0.36</v>
      </c>
      <c r="AH517" s="242">
        <f>AG517*1</f>
        <v>0.36</v>
      </c>
      <c r="AI517" s="236" t="str">
        <f t="shared" ref="AI517" si="16">IF(AND(AH517&lt;=20%),"Muy Baja",IF(AND(AH517&gt;=21%,AH517&lt;=40%),"Baja",IF(AND(AH517&gt;=41%,AH517&lt;=60%),"Media",IF(AND(AH517&gt;=61%,AH517&lt;=80%),"Alta",IF(AND(AH517&gt;=81%,AH517&gt;=100%),"Muy Alta",FALSE)))))</f>
        <v>Baja</v>
      </c>
      <c r="AJ517" s="85" t="str">
        <f>IFERROR(IF(X517="Impacto",(T517-(+T517*AA517)),IF(X517="Probabilidad",T517,"")),"")</f>
        <v>40%</v>
      </c>
      <c r="AK517" s="242" t="str">
        <f t="shared" ref="AK517" si="17">LOOKUP(2,1/(AJ517:AJ522&lt;&gt;""),AJ517:AJ522)</f>
        <v>40%</v>
      </c>
      <c r="AL517" s="242">
        <f>AK517*1</f>
        <v>0.4</v>
      </c>
      <c r="AM517" s="236" t="str">
        <f>CHOOSE((AL517&gt;=0%)+(AL517&gt;=21%)+(AL517&gt;=41%)+(AL517&gt;=61%)+(AL517&gt;=81%),"Leve","Menor","Moderado","Mayor","Catastrófico")</f>
        <v>Menor</v>
      </c>
      <c r="AN517" s="236" t="str">
        <f>INDEX('[6]MATRIZ RIESGO'!$D$6:$H$10,MATCH(AI517,'[6]MATRIZ RIESGO'!$C$6:$C$10,),MATCH(AM517,'[6]MATRIZ RIESGO'!$D$5:$H$5,))</f>
        <v>Moderado</v>
      </c>
      <c r="AO517" s="236" t="s">
        <v>67</v>
      </c>
      <c r="AP517" s="38"/>
      <c r="AQ517" s="38"/>
      <c r="AR517" s="44"/>
      <c r="AS517" s="86"/>
      <c r="AT517" s="38"/>
      <c r="AU517" s="38"/>
      <c r="AV517" s="237"/>
      <c r="AW517" s="237" t="s">
        <v>159</v>
      </c>
      <c r="AX517" s="88"/>
      <c r="AY517" s="88"/>
      <c r="BA517" s="198"/>
      <c r="BB517" s="198"/>
      <c r="BC517" s="198"/>
      <c r="BD517" s="196"/>
      <c r="BE517" s="196"/>
      <c r="BF517" s="196"/>
      <c r="BG517" s="196"/>
      <c r="BH517" s="196"/>
      <c r="BI517" s="196"/>
      <c r="BJ517" s="196"/>
      <c r="BK517" s="196"/>
      <c r="BL517" s="196"/>
      <c r="BM517" s="196"/>
      <c r="BN517" s="196"/>
      <c r="BO517" s="196"/>
      <c r="BP517" s="196"/>
      <c r="BQ517" s="196"/>
      <c r="BR517" s="196"/>
      <c r="BS517" s="196"/>
      <c r="BT517" s="196"/>
      <c r="BU517" s="196"/>
      <c r="BV517" s="196"/>
      <c r="BW517" s="196"/>
      <c r="BX517" s="196"/>
      <c r="BY517" s="196"/>
      <c r="BZ517" s="196"/>
      <c r="CA517" s="196"/>
      <c r="CB517" s="196"/>
      <c r="CC517" s="196"/>
      <c r="CD517" s="196"/>
      <c r="CE517" s="196"/>
      <c r="CF517" s="196"/>
      <c r="CG517" s="196"/>
      <c r="CH517" s="196"/>
      <c r="CI517" s="196"/>
      <c r="CJ517" s="196"/>
      <c r="CK517" s="196"/>
      <c r="CL517" s="196"/>
      <c r="FU517" s="27"/>
      <c r="FY517" s="36"/>
    </row>
    <row r="518" spans="1:181" s="92" customFormat="1" ht="13.8" hidden="1" customHeight="1" x14ac:dyDescent="0.3">
      <c r="A518" s="236"/>
      <c r="B518" s="236"/>
      <c r="C518" s="220"/>
      <c r="D518" s="220"/>
      <c r="E518" s="223"/>
      <c r="F518" s="220"/>
      <c r="G518" s="238"/>
      <c r="H518" s="236"/>
      <c r="I518" s="237"/>
      <c r="J518" s="237"/>
      <c r="K518" s="267"/>
      <c r="L518" s="267"/>
      <c r="M518" s="236"/>
      <c r="N518" s="236"/>
      <c r="O518" s="236"/>
      <c r="P518" s="236"/>
      <c r="Q518" s="236"/>
      <c r="R518" s="236"/>
      <c r="S518" s="236"/>
      <c r="T518" s="234"/>
      <c r="U518" s="236"/>
      <c r="V518" s="38">
        <v>2</v>
      </c>
      <c r="W518" s="266" t="s">
        <v>779</v>
      </c>
      <c r="X518" s="157"/>
      <c r="Y518" s="86"/>
      <c r="Z518" s="86"/>
      <c r="AA518" s="86" t="str">
        <f t="shared" si="15"/>
        <v/>
      </c>
      <c r="AB518" s="133"/>
      <c r="AC518" s="133"/>
      <c r="AD518" s="133"/>
      <c r="AE518" s="133"/>
      <c r="AF518" s="39" t="str">
        <f>IFERROR(IF(AND(X517="Probabilidad",X518="Probabilidad"),(AF517-(+AF517*AA518)),IF(X518="Probabilidad",(Q517-(+Q517*AA518)),IF(X518="Impacto",AF517,""))),"")</f>
        <v/>
      </c>
      <c r="AG518" s="242"/>
      <c r="AH518" s="242"/>
      <c r="AI518" s="236"/>
      <c r="AJ518" s="85" t="str">
        <f>IFERROR(IF(AND(X517="Impacto",AA518="Impacto"),(AJ517-(+AJ517*AA518)),IF(X518="Impacto",(T517-(+T517*AA518)),IF(X518="Probabilidad",AJ517,""))),"")</f>
        <v/>
      </c>
      <c r="AK518" s="242"/>
      <c r="AL518" s="242"/>
      <c r="AM518" s="236"/>
      <c r="AN518" s="236"/>
      <c r="AO518" s="236"/>
      <c r="AP518" s="38"/>
      <c r="AQ518" s="38"/>
      <c r="AR518" s="44"/>
      <c r="AS518" s="86"/>
      <c r="AT518" s="38"/>
      <c r="AU518" s="38"/>
      <c r="AV518" s="237"/>
      <c r="AW518" s="237"/>
      <c r="AX518" s="89"/>
      <c r="AY518" s="89"/>
      <c r="BA518" s="198"/>
      <c r="BB518" s="198"/>
      <c r="BC518" s="198"/>
      <c r="BD518" s="196"/>
      <c r="BE518" s="196"/>
      <c r="BF518" s="196"/>
      <c r="BG518" s="196"/>
      <c r="BH518" s="196"/>
      <c r="BI518" s="196"/>
      <c r="BJ518" s="196"/>
      <c r="BK518" s="196"/>
      <c r="BL518" s="196"/>
      <c r="BM518" s="196"/>
      <c r="BN518" s="196"/>
      <c r="BO518" s="196"/>
      <c r="BP518" s="196"/>
      <c r="BQ518" s="196"/>
      <c r="BR518" s="196"/>
      <c r="BS518" s="196"/>
      <c r="BT518" s="196"/>
      <c r="BU518" s="196"/>
      <c r="BV518" s="196"/>
      <c r="BW518" s="196"/>
      <c r="BX518" s="196"/>
      <c r="BY518" s="196"/>
      <c r="BZ518" s="196"/>
      <c r="CA518" s="196"/>
      <c r="CB518" s="196"/>
      <c r="CC518" s="196"/>
      <c r="CD518" s="196"/>
      <c r="CE518" s="196"/>
      <c r="CF518" s="196"/>
      <c r="CG518" s="196"/>
      <c r="CH518" s="196"/>
      <c r="CI518" s="196"/>
      <c r="CJ518" s="196"/>
      <c r="CK518" s="196"/>
      <c r="CL518" s="196"/>
      <c r="FU518" s="27"/>
    </row>
    <row r="519" spans="1:181" s="92" customFormat="1" ht="13.8" hidden="1" customHeight="1" x14ac:dyDescent="0.3">
      <c r="A519" s="236"/>
      <c r="B519" s="236"/>
      <c r="C519" s="220"/>
      <c r="D519" s="220"/>
      <c r="E519" s="223"/>
      <c r="F519" s="220"/>
      <c r="G519" s="238"/>
      <c r="H519" s="236"/>
      <c r="I519" s="237"/>
      <c r="J519" s="237"/>
      <c r="K519" s="267"/>
      <c r="L519" s="267"/>
      <c r="M519" s="236"/>
      <c r="N519" s="236"/>
      <c r="O519" s="236"/>
      <c r="P519" s="236"/>
      <c r="Q519" s="236"/>
      <c r="R519" s="236"/>
      <c r="S519" s="236"/>
      <c r="T519" s="234"/>
      <c r="U519" s="236"/>
      <c r="V519" s="38"/>
      <c r="W519" s="266"/>
      <c r="X519" s="157"/>
      <c r="Y519" s="86"/>
      <c r="Z519" s="86"/>
      <c r="AA519" s="86" t="str">
        <f t="shared" si="15"/>
        <v/>
      </c>
      <c r="AB519" s="133"/>
      <c r="AC519" s="133"/>
      <c r="AD519" s="133"/>
      <c r="AE519" s="133"/>
      <c r="AF519" s="39" t="str">
        <f>IFERROR(IF(AND(X518="Probabilidad",X519="Probabilidad"),(AF518-(+AF518*AA519)),IF(X519="Probabilidad",(Q518-(+Q518*AA519)),IF(X519="Impacto",AF518,""))),"")</f>
        <v/>
      </c>
      <c r="AG519" s="242"/>
      <c r="AH519" s="242"/>
      <c r="AI519" s="236"/>
      <c r="AJ519" s="85" t="str">
        <f>IFERROR(IF(AND(X518="Impacto",AA519="Impacto"),(AJ518-(+AJ518*AA519)),IF(X519="Impacto",(T518-(+T518*AA519)),IF(X519="Probabilidad",AJ518,""))),"")</f>
        <v/>
      </c>
      <c r="AK519" s="242"/>
      <c r="AL519" s="242"/>
      <c r="AM519" s="236"/>
      <c r="AN519" s="236"/>
      <c r="AO519" s="236"/>
      <c r="AP519" s="38"/>
      <c r="AQ519" s="38"/>
      <c r="AR519" s="86"/>
      <c r="AS519" s="38"/>
      <c r="AT519" s="38"/>
      <c r="AU519" s="38"/>
      <c r="AV519" s="237"/>
      <c r="AW519" s="237"/>
      <c r="AX519" s="89"/>
      <c r="AY519" s="89"/>
      <c r="BA519" s="198"/>
      <c r="BB519" s="198"/>
      <c r="BC519" s="198"/>
      <c r="BD519" s="196"/>
      <c r="BE519" s="196"/>
      <c r="BF519" s="196"/>
      <c r="BG519" s="196"/>
      <c r="BH519" s="196"/>
      <c r="BI519" s="196"/>
      <c r="BJ519" s="196"/>
      <c r="BK519" s="196"/>
      <c r="BL519" s="196"/>
      <c r="BM519" s="196"/>
      <c r="BN519" s="196"/>
      <c r="BO519" s="196"/>
      <c r="BP519" s="196"/>
      <c r="BQ519" s="196"/>
      <c r="BR519" s="196"/>
      <c r="BS519" s="196"/>
      <c r="BT519" s="196"/>
      <c r="BU519" s="196"/>
      <c r="BV519" s="196"/>
      <c r="BW519" s="196"/>
      <c r="BX519" s="196"/>
      <c r="BY519" s="196"/>
      <c r="BZ519" s="196"/>
      <c r="CA519" s="196"/>
      <c r="CB519" s="196"/>
      <c r="CC519" s="196"/>
      <c r="CD519" s="196"/>
      <c r="CE519" s="196"/>
      <c r="CF519" s="196"/>
      <c r="CG519" s="196"/>
      <c r="CH519" s="196"/>
      <c r="CI519" s="196"/>
      <c r="CJ519" s="196"/>
      <c r="CK519" s="196"/>
      <c r="CL519" s="196"/>
      <c r="FU519" s="27"/>
    </row>
    <row r="520" spans="1:181" s="92" customFormat="1" ht="13.8" hidden="1" customHeight="1" x14ac:dyDescent="0.3">
      <c r="A520" s="236"/>
      <c r="B520" s="236"/>
      <c r="C520" s="220"/>
      <c r="D520" s="220"/>
      <c r="E520" s="223"/>
      <c r="F520" s="220"/>
      <c r="G520" s="238"/>
      <c r="H520" s="236"/>
      <c r="I520" s="237"/>
      <c r="J520" s="237"/>
      <c r="K520" s="267"/>
      <c r="L520" s="267"/>
      <c r="M520" s="236"/>
      <c r="N520" s="236"/>
      <c r="O520" s="236"/>
      <c r="P520" s="236"/>
      <c r="Q520" s="236"/>
      <c r="R520" s="236"/>
      <c r="S520" s="236"/>
      <c r="T520" s="234"/>
      <c r="U520" s="236"/>
      <c r="V520" s="38"/>
      <c r="W520" s="266"/>
      <c r="X520" s="157"/>
      <c r="Y520" s="86"/>
      <c r="Z520" s="86"/>
      <c r="AA520" s="86" t="str">
        <f t="shared" si="15"/>
        <v/>
      </c>
      <c r="AB520" s="133"/>
      <c r="AC520" s="133"/>
      <c r="AD520" s="133"/>
      <c r="AE520" s="133"/>
      <c r="AF520" s="39" t="str">
        <f>IFERROR(IF(AND(X519="Probabilidad",X520="Probabilidad"),(AF519-(+AF519*AA520)),IF(X520="Probabilidad",(Q519-(+Q519*AA520)),IF(X520="Impacto",AF519,""))),"")</f>
        <v/>
      </c>
      <c r="AG520" s="242"/>
      <c r="AH520" s="242"/>
      <c r="AI520" s="236"/>
      <c r="AJ520" s="85" t="str">
        <f>IFERROR(IF(AND(X519="Impacto",AA520="Impacto"),(AJ519-(+AJ519*AA520)),IF(X520="Impacto",(T519-(+T519*AA520)),IF(X520="Probabilidad",AJ519,""))),"")</f>
        <v/>
      </c>
      <c r="AK520" s="242"/>
      <c r="AL520" s="242"/>
      <c r="AM520" s="236"/>
      <c r="AN520" s="236"/>
      <c r="AO520" s="236"/>
      <c r="AP520" s="38"/>
      <c r="AQ520" s="38"/>
      <c r="AR520" s="44"/>
      <c r="AS520" s="38"/>
      <c r="AT520" s="38"/>
      <c r="AU520" s="38"/>
      <c r="AV520" s="237"/>
      <c r="AW520" s="237"/>
      <c r="AX520" s="89"/>
      <c r="AY520" s="89"/>
      <c r="BA520" s="198"/>
      <c r="BB520" s="198"/>
      <c r="BC520" s="198"/>
      <c r="BD520" s="196"/>
      <c r="BE520" s="196"/>
      <c r="BF520" s="196"/>
      <c r="BG520" s="196"/>
      <c r="BH520" s="196"/>
      <c r="BI520" s="196"/>
      <c r="BJ520" s="196"/>
      <c r="BK520" s="196"/>
      <c r="BL520" s="196"/>
      <c r="BM520" s="196"/>
      <c r="BN520" s="196"/>
      <c r="BO520" s="196"/>
      <c r="BP520" s="196"/>
      <c r="BQ520" s="196"/>
      <c r="BR520" s="196"/>
      <c r="BS520" s="196"/>
      <c r="BT520" s="196"/>
      <c r="BU520" s="196"/>
      <c r="BV520" s="196"/>
      <c r="BW520" s="196"/>
      <c r="BX520" s="196"/>
      <c r="BY520" s="196"/>
      <c r="BZ520" s="196"/>
      <c r="CA520" s="196"/>
      <c r="CB520" s="196"/>
      <c r="CC520" s="196"/>
      <c r="CD520" s="196"/>
      <c r="CE520" s="196"/>
      <c r="CF520" s="196"/>
      <c r="CG520" s="196"/>
      <c r="CH520" s="196"/>
      <c r="CI520" s="196"/>
      <c r="CJ520" s="196"/>
      <c r="CK520" s="196"/>
      <c r="CL520" s="196"/>
      <c r="FU520" s="27"/>
    </row>
    <row r="521" spans="1:181" s="92" customFormat="1" ht="13.8" hidden="1" customHeight="1" x14ac:dyDescent="0.3">
      <c r="A521" s="236"/>
      <c r="B521" s="236"/>
      <c r="C521" s="220"/>
      <c r="D521" s="220"/>
      <c r="E521" s="223"/>
      <c r="F521" s="220"/>
      <c r="G521" s="238"/>
      <c r="H521" s="236"/>
      <c r="I521" s="237"/>
      <c r="J521" s="237"/>
      <c r="K521" s="267"/>
      <c r="L521" s="267"/>
      <c r="M521" s="236"/>
      <c r="N521" s="236"/>
      <c r="O521" s="236"/>
      <c r="P521" s="236"/>
      <c r="Q521" s="236"/>
      <c r="R521" s="236"/>
      <c r="S521" s="236"/>
      <c r="T521" s="234"/>
      <c r="U521" s="236"/>
      <c r="V521" s="38"/>
      <c r="W521" s="266"/>
      <c r="X521" s="157"/>
      <c r="Y521" s="86"/>
      <c r="Z521" s="86"/>
      <c r="AA521" s="86" t="str">
        <f t="shared" si="15"/>
        <v/>
      </c>
      <c r="AB521" s="133"/>
      <c r="AC521" s="133"/>
      <c r="AD521" s="133"/>
      <c r="AE521" s="133"/>
      <c r="AF521" s="39" t="str">
        <f>IFERROR(IF(AND(X520="Probabilidad",X521="Probabilidad"),(AF520-(+AF520*AA521)),IF(X521="Probabilidad",(Q520-(+Q520*AA521)),IF(X521="Impacto",AF520,""))),"")</f>
        <v/>
      </c>
      <c r="AG521" s="242"/>
      <c r="AH521" s="242"/>
      <c r="AI521" s="236"/>
      <c r="AJ521" s="85" t="str">
        <f>IFERROR(IF(AND(X520="Impacto",AA521="Impacto"),(AJ520-(+AJ520*AA521)),IF(X521="Impacto",(T520-(+T520*AA521)),IF(X521="Probabilidad",AJ520,""))),"")</f>
        <v/>
      </c>
      <c r="AK521" s="242"/>
      <c r="AL521" s="242"/>
      <c r="AM521" s="236"/>
      <c r="AN521" s="236"/>
      <c r="AO521" s="236"/>
      <c r="AP521" s="38"/>
      <c r="AQ521" s="38"/>
      <c r="AR521" s="44"/>
      <c r="AS521" s="38"/>
      <c r="AT521" s="38"/>
      <c r="AU521" s="38"/>
      <c r="AV521" s="237"/>
      <c r="AW521" s="237"/>
      <c r="AX521" s="89"/>
      <c r="AY521" s="89"/>
      <c r="BA521" s="198"/>
      <c r="BB521" s="198"/>
      <c r="BC521" s="198"/>
      <c r="BD521" s="196"/>
      <c r="BE521" s="196"/>
      <c r="BF521" s="196"/>
      <c r="BG521" s="196"/>
      <c r="BH521" s="196"/>
      <c r="BI521" s="196"/>
      <c r="BJ521" s="196"/>
      <c r="BK521" s="196"/>
      <c r="BL521" s="196"/>
      <c r="BM521" s="196"/>
      <c r="BN521" s="196"/>
      <c r="BO521" s="196"/>
      <c r="BP521" s="196"/>
      <c r="BQ521" s="196"/>
      <c r="BR521" s="196"/>
      <c r="BS521" s="196"/>
      <c r="BT521" s="196"/>
      <c r="BU521" s="196"/>
      <c r="BV521" s="196"/>
      <c r="BW521" s="196"/>
      <c r="BX521" s="196"/>
      <c r="BY521" s="196"/>
      <c r="BZ521" s="196"/>
      <c r="CA521" s="196"/>
      <c r="CB521" s="196"/>
      <c r="CC521" s="196"/>
      <c r="CD521" s="196"/>
      <c r="CE521" s="196"/>
      <c r="CF521" s="196"/>
      <c r="CG521" s="196"/>
      <c r="CH521" s="196"/>
      <c r="CI521" s="196"/>
      <c r="CJ521" s="196"/>
      <c r="CK521" s="196"/>
      <c r="CL521" s="196"/>
      <c r="FU521" s="27"/>
    </row>
    <row r="522" spans="1:181" s="92" customFormat="1" ht="13.8" hidden="1" customHeight="1" x14ac:dyDescent="0.3">
      <c r="A522" s="236"/>
      <c r="B522" s="236"/>
      <c r="C522" s="221"/>
      <c r="D522" s="221"/>
      <c r="E522" s="224"/>
      <c r="F522" s="221"/>
      <c r="G522" s="238"/>
      <c r="H522" s="236"/>
      <c r="I522" s="237"/>
      <c r="J522" s="237"/>
      <c r="K522" s="267"/>
      <c r="L522" s="267"/>
      <c r="M522" s="236"/>
      <c r="N522" s="236"/>
      <c r="O522" s="236"/>
      <c r="P522" s="236"/>
      <c r="Q522" s="236"/>
      <c r="R522" s="236"/>
      <c r="S522" s="236"/>
      <c r="T522" s="234"/>
      <c r="U522" s="236"/>
      <c r="V522" s="38"/>
      <c r="W522" s="266"/>
      <c r="X522" s="157"/>
      <c r="Y522" s="86"/>
      <c r="Z522" s="86"/>
      <c r="AA522" s="86" t="str">
        <f t="shared" si="15"/>
        <v/>
      </c>
      <c r="AB522" s="133"/>
      <c r="AC522" s="133"/>
      <c r="AD522" s="133"/>
      <c r="AE522" s="133"/>
      <c r="AF522" s="39" t="str">
        <f>IFERROR(IF(AND(X521="Probabilidad",X522="Probabilidad"),(AF521-(+AF521*AA522)),IF(X522="Probabilidad",(Q521-(+Q521*AA522)),IF(X522="Impacto",AF521,""))),"")</f>
        <v/>
      </c>
      <c r="AG522" s="242"/>
      <c r="AH522" s="242"/>
      <c r="AI522" s="236"/>
      <c r="AJ522" s="85" t="str">
        <f>IFERROR(IF(AND(X521="Impacto",AA522="Impacto"),(AJ521-(+AJ521*AA522)),IF(X522="Impacto",(T521-(+T521*AA522)),IF(X522="Probabilidad",AJ521,""))),"")</f>
        <v/>
      </c>
      <c r="AK522" s="242"/>
      <c r="AL522" s="242"/>
      <c r="AM522" s="236"/>
      <c r="AN522" s="236"/>
      <c r="AO522" s="236"/>
      <c r="AP522" s="38"/>
      <c r="AQ522" s="38"/>
      <c r="AR522" s="44"/>
      <c r="AS522" s="38"/>
      <c r="AT522" s="38"/>
      <c r="AU522" s="38"/>
      <c r="AV522" s="237"/>
      <c r="AW522" s="237"/>
      <c r="AX522" s="90"/>
      <c r="AY522" s="90"/>
      <c r="BA522" s="198"/>
      <c r="BB522" s="198"/>
      <c r="BC522" s="198"/>
      <c r="BD522" s="196"/>
      <c r="BE522" s="196"/>
      <c r="BF522" s="196"/>
      <c r="BG522" s="196"/>
      <c r="BH522" s="196"/>
      <c r="BI522" s="196"/>
      <c r="BJ522" s="196"/>
      <c r="BK522" s="196"/>
      <c r="BL522" s="196"/>
      <c r="BM522" s="196"/>
      <c r="BN522" s="196"/>
      <c r="BO522" s="196"/>
      <c r="BP522" s="196"/>
      <c r="BQ522" s="196"/>
      <c r="BR522" s="196"/>
      <c r="BS522" s="196"/>
      <c r="BT522" s="196"/>
      <c r="BU522" s="196"/>
      <c r="BV522" s="196"/>
      <c r="BW522" s="196"/>
      <c r="BX522" s="196"/>
      <c r="BY522" s="196"/>
      <c r="BZ522" s="196"/>
      <c r="CA522" s="196"/>
      <c r="CB522" s="196"/>
      <c r="CC522" s="196"/>
      <c r="CD522" s="196"/>
      <c r="CE522" s="196"/>
      <c r="CF522" s="196"/>
      <c r="CG522" s="196"/>
      <c r="CH522" s="196"/>
      <c r="CI522" s="196"/>
      <c r="CJ522" s="196"/>
      <c r="CK522" s="196"/>
      <c r="CL522" s="196"/>
      <c r="FU522" s="27"/>
      <c r="FY522" s="37"/>
    </row>
    <row r="523" spans="1:181" s="92" customFormat="1" ht="409.6" hidden="1" customHeight="1" x14ac:dyDescent="0.3">
      <c r="A523" s="236"/>
      <c r="B523" s="236" t="s">
        <v>516</v>
      </c>
      <c r="C523" s="219"/>
      <c r="D523" s="219"/>
      <c r="E523" s="222" t="str">
        <f>IFERROR(VLOOKUP(C523,Tabla4[#All],2,0),"")</f>
        <v/>
      </c>
      <c r="F523" s="219"/>
      <c r="G523" s="238" t="s">
        <v>32</v>
      </c>
      <c r="H523" s="236" t="s">
        <v>70</v>
      </c>
      <c r="I523" s="237" t="s">
        <v>520</v>
      </c>
      <c r="J523" s="237" t="s">
        <v>521</v>
      </c>
      <c r="K523" s="267" t="s">
        <v>522</v>
      </c>
      <c r="L523" s="237" t="s">
        <v>523</v>
      </c>
      <c r="M523" s="236" t="s">
        <v>32</v>
      </c>
      <c r="N523" s="236" t="s">
        <v>163</v>
      </c>
      <c r="O523" s="236">
        <v>8</v>
      </c>
      <c r="P523" s="236" t="str">
        <f>IF(AND(O523&lt;=2),"Muy Baja",IF(AND(O523&gt;=3,O523&lt;=23),"Baja",IF(AND(O523&gt;=24,O523&lt;=499),"Media",IF(AND(O523&gt;=500,O523&lt;=4999),"Alta",IF(AND(O523&gt;=5000),"Muy Alta",FALSE)))))</f>
        <v>Baja</v>
      </c>
      <c r="Q523" s="236" t="str">
        <f>IF(AND(O523&lt;=2),"20%",IF(AND(O523&gt;=3,O523&lt;=23),"40%",IF(AND(O523&gt;=24,O523&lt;=499),"60%",IF(AND(O523&gt;=500,O523&lt;=4999),"80%",IF(AND(O523&gt;=5000),"100%",FALSE)))))</f>
        <v>40%</v>
      </c>
      <c r="R523" s="236" t="s">
        <v>47</v>
      </c>
      <c r="S523" s="236" t="str">
        <f>IF(AND(R523=$GB$4),"Leve",IF(AND(R523=$GB$5),"Menor",IF(AND(R523=$GB$6),"Moderado",IF(AND(R523=$GB$7),"mayor",IF(AND(R523=$GB$8),"Catastrófico",IF(AND(R523=$GB$10),"Leve",IF(AND(R523=$GB$11),"Menor",IF(AND(R523=$GB$12),"Moderado",IF(AND(R523=$GB$13),"Mayor",IF(AND(R523=$GB$14),"Catastrófico",FALSE))))))))))</f>
        <v>Menor</v>
      </c>
      <c r="T523" s="234" t="str">
        <f>IF(AND(S523="Leve"),"20%",IF(AND(S523="Menor"),"40%",IF(AND(S523="Moderado"),"60%",IF(AND(S523="Mayor"),"80%",IF(AND(S523="Catastrófico"),"100%","")))))</f>
        <v>40%</v>
      </c>
      <c r="U523" s="236" t="str">
        <f>INDEX('[5]MATRIZ RIESGO'!$D$6:$H$10,MATCH(P523,'[5]MATRIZ RIESGO'!$C$6:$C$10,),MATCH(S523,'[5]MATRIZ RIESGO'!$D$5:$H$5,))</f>
        <v>Moderado</v>
      </c>
      <c r="V523" s="38">
        <v>1</v>
      </c>
      <c r="W523" s="266" t="s">
        <v>778</v>
      </c>
      <c r="X523" s="157" t="s">
        <v>54</v>
      </c>
      <c r="Y523" s="86" t="s">
        <v>51</v>
      </c>
      <c r="Z523" s="86" t="s">
        <v>57</v>
      </c>
      <c r="AA523" s="86" t="str">
        <f>IF(AND(Y523=$GD$2,Z523=$GE$2),"50%",IF(AND(Y523=$GD$2,Z523=$GE$3),"40%",IF(AND(Y523=$GD$3,Z523=$GE$2),"40%",IF(AND(Y523=$GD$3,Z523=$GE$3),"30%",IF(AND(Y523=$GD$4,Z523=$GE$2),"35%",IF(AND(Y523=$GD$4,Z523=$GE$3),"25%",""))))))</f>
        <v>40%</v>
      </c>
      <c r="AB523" s="133"/>
      <c r="AC523" s="133"/>
      <c r="AD523" s="133"/>
      <c r="AE523" s="133"/>
      <c r="AF523" s="39">
        <f>IFERROR(IF(X523="Probabilidad",(Q523-(+Q523*AA523)),IF(X523="Impacto",Q523,"")),"")</f>
        <v>0.24</v>
      </c>
      <c r="AG523" s="242">
        <f>LOOKUP(2,1/(AF523:AF528&lt;&gt;""),AF523:AF528)</f>
        <v>0.24</v>
      </c>
      <c r="AH523" s="242">
        <f>AG523*1</f>
        <v>0.24</v>
      </c>
      <c r="AI523" s="236" t="str">
        <f t="shared" ref="AI523" si="18">IF(AND(AH523&lt;=20%),"Muy Baja",IF(AND(AH523&gt;=21%,AH523&lt;=40%),"Baja",IF(AND(AH523&gt;=41%,AH523&lt;=60%),"Media",IF(AND(AH523&gt;=61%,AH523&lt;=80%),"Alta",IF(AND(AH523&gt;=81%,AH523&gt;=100%),"Muy Alta",FALSE)))))</f>
        <v>Baja</v>
      </c>
      <c r="AJ523" s="85" t="str">
        <f>IFERROR(IF(X523="Impacto",(T523-(+T523*AA523)),IF(X523="Probabilidad",T523,"")),"")</f>
        <v>40%</v>
      </c>
      <c r="AK523" s="242" t="str">
        <f t="shared" ref="AK523" si="19">LOOKUP(2,1/(AJ523:AJ528&lt;&gt;""),AJ523:AJ528)</f>
        <v>40%</v>
      </c>
      <c r="AL523" s="242">
        <f>AK523*1</f>
        <v>0.4</v>
      </c>
      <c r="AM523" s="236" t="str">
        <f>CHOOSE((AL523&gt;=0%)+(AL523&gt;=21%)+(AL523&gt;=41%)+(AL523&gt;=61%)+(AL523&gt;=81%),"Leve","Menor","Moderado","Mayor","Catastrófico")</f>
        <v>Menor</v>
      </c>
      <c r="AN523" s="236" t="str">
        <f>INDEX('[6]MATRIZ RIESGO'!$D$6:$H$10,MATCH(AI523,'[6]MATRIZ RIESGO'!$C$6:$C$10,),MATCH(AM523,'[6]MATRIZ RIESGO'!$D$5:$H$5,))</f>
        <v>Moderado</v>
      </c>
      <c r="AO523" s="236" t="s">
        <v>64</v>
      </c>
      <c r="AP523" s="38"/>
      <c r="AQ523" s="38"/>
      <c r="AR523" s="44"/>
      <c r="AS523" s="38"/>
      <c r="AT523" s="38"/>
      <c r="AU523" s="38"/>
      <c r="AV523" s="237"/>
      <c r="AW523" s="237" t="s">
        <v>159</v>
      </c>
      <c r="AX523" s="88"/>
      <c r="AY523" s="88"/>
      <c r="BA523" s="198"/>
      <c r="BB523" s="198"/>
      <c r="BC523" s="198"/>
      <c r="BD523" s="196"/>
      <c r="BE523" s="196"/>
      <c r="BF523" s="196"/>
      <c r="BG523" s="196"/>
      <c r="BH523" s="196"/>
      <c r="BI523" s="196"/>
      <c r="BJ523" s="196"/>
      <c r="BK523" s="196"/>
      <c r="BL523" s="196"/>
      <c r="BM523" s="196"/>
      <c r="BN523" s="196"/>
      <c r="BO523" s="196"/>
      <c r="BP523" s="196"/>
      <c r="BQ523" s="196"/>
      <c r="BR523" s="196"/>
      <c r="BS523" s="196"/>
      <c r="BT523" s="196"/>
      <c r="BU523" s="196"/>
      <c r="BV523" s="196"/>
      <c r="BW523" s="196"/>
      <c r="BX523" s="196"/>
      <c r="BY523" s="196"/>
      <c r="BZ523" s="196"/>
      <c r="CA523" s="196"/>
      <c r="CB523" s="196"/>
      <c r="CC523" s="196"/>
      <c r="CD523" s="196"/>
      <c r="CE523" s="196"/>
      <c r="CF523" s="196"/>
      <c r="CG523" s="196"/>
      <c r="CH523" s="196"/>
      <c r="CI523" s="196"/>
      <c r="CJ523" s="196"/>
      <c r="CK523" s="196"/>
      <c r="CL523" s="196"/>
      <c r="FU523" s="27"/>
      <c r="FY523" s="36"/>
    </row>
    <row r="524" spans="1:181" s="92" customFormat="1" ht="13.8" hidden="1" customHeight="1" x14ac:dyDescent="0.3">
      <c r="A524" s="236"/>
      <c r="B524" s="236"/>
      <c r="C524" s="220"/>
      <c r="D524" s="220"/>
      <c r="E524" s="223"/>
      <c r="F524" s="220"/>
      <c r="G524" s="238"/>
      <c r="H524" s="236"/>
      <c r="I524" s="237"/>
      <c r="J524" s="237"/>
      <c r="K524" s="267"/>
      <c r="L524" s="237"/>
      <c r="M524" s="236"/>
      <c r="N524" s="236"/>
      <c r="O524" s="236"/>
      <c r="P524" s="236"/>
      <c r="Q524" s="236"/>
      <c r="R524" s="236"/>
      <c r="S524" s="236"/>
      <c r="T524" s="234"/>
      <c r="U524" s="236"/>
      <c r="V524" s="38"/>
      <c r="W524" s="266"/>
      <c r="X524" s="157"/>
      <c r="Y524" s="86"/>
      <c r="Z524" s="86"/>
      <c r="AA524" s="86" t="str">
        <f t="shared" si="15"/>
        <v/>
      </c>
      <c r="AB524" s="133"/>
      <c r="AC524" s="133"/>
      <c r="AD524" s="133"/>
      <c r="AE524" s="133"/>
      <c r="AF524" s="39" t="str">
        <f>IFERROR(IF(AND(X523="Probabilidad",X524="Probabilidad"),(AF523-(+AF523*AA524)),IF(X524="Probabilidad",(Q523-(+Q523*AA524)),IF(X524="Impacto",AF523,""))),"")</f>
        <v/>
      </c>
      <c r="AG524" s="242"/>
      <c r="AH524" s="242"/>
      <c r="AI524" s="236"/>
      <c r="AJ524" s="85" t="str">
        <f>IFERROR(IF(AND(X523="Impacto",AA524="Impacto"),(AJ523-(+AJ523*AA524)),IF(X524="Impacto",(T523-(+T523*AA524)),IF(X524="Probabilidad",AJ523,""))),"")</f>
        <v/>
      </c>
      <c r="AK524" s="242"/>
      <c r="AL524" s="242"/>
      <c r="AM524" s="236"/>
      <c r="AN524" s="236"/>
      <c r="AO524" s="236"/>
      <c r="AP524" s="38"/>
      <c r="AQ524" s="38"/>
      <c r="AR524" s="44"/>
      <c r="AS524" s="38"/>
      <c r="AT524" s="38"/>
      <c r="AU524" s="38"/>
      <c r="AV524" s="237"/>
      <c r="AW524" s="237"/>
      <c r="AX524" s="89"/>
      <c r="AY524" s="89"/>
      <c r="BA524" s="198"/>
      <c r="BB524" s="198"/>
      <c r="BC524" s="198"/>
      <c r="BD524" s="196"/>
      <c r="BE524" s="196"/>
      <c r="BF524" s="196"/>
      <c r="BG524" s="196"/>
      <c r="BH524" s="196"/>
      <c r="BI524" s="196"/>
      <c r="BJ524" s="196"/>
      <c r="BK524" s="196"/>
      <c r="BL524" s="196"/>
      <c r="BM524" s="196"/>
      <c r="BN524" s="196"/>
      <c r="BO524" s="196"/>
      <c r="BP524" s="196"/>
      <c r="BQ524" s="196"/>
      <c r="BR524" s="196"/>
      <c r="BS524" s="196"/>
      <c r="BT524" s="196"/>
      <c r="BU524" s="196"/>
      <c r="BV524" s="196"/>
      <c r="BW524" s="196"/>
      <c r="BX524" s="196"/>
      <c r="BY524" s="196"/>
      <c r="BZ524" s="196"/>
      <c r="CA524" s="196"/>
      <c r="CB524" s="196"/>
      <c r="CC524" s="196"/>
      <c r="CD524" s="196"/>
      <c r="CE524" s="196"/>
      <c r="CF524" s="196"/>
      <c r="CG524" s="196"/>
      <c r="CH524" s="196"/>
      <c r="CI524" s="196"/>
      <c r="CJ524" s="196"/>
      <c r="CK524" s="196"/>
      <c r="CL524" s="196"/>
      <c r="FU524" s="27"/>
    </row>
    <row r="525" spans="1:181" s="92" customFormat="1" ht="13.8" hidden="1" customHeight="1" x14ac:dyDescent="0.3">
      <c r="A525" s="236"/>
      <c r="B525" s="236"/>
      <c r="C525" s="220"/>
      <c r="D525" s="220"/>
      <c r="E525" s="223"/>
      <c r="F525" s="220"/>
      <c r="G525" s="238"/>
      <c r="H525" s="236"/>
      <c r="I525" s="237"/>
      <c r="J525" s="237"/>
      <c r="K525" s="267"/>
      <c r="L525" s="237"/>
      <c r="M525" s="236"/>
      <c r="N525" s="236"/>
      <c r="O525" s="236"/>
      <c r="P525" s="236"/>
      <c r="Q525" s="236"/>
      <c r="R525" s="236"/>
      <c r="S525" s="236"/>
      <c r="T525" s="234"/>
      <c r="U525" s="236"/>
      <c r="V525" s="38"/>
      <c r="W525" s="266"/>
      <c r="X525" s="157"/>
      <c r="Y525" s="86"/>
      <c r="Z525" s="86"/>
      <c r="AA525" s="86" t="str">
        <f t="shared" si="15"/>
        <v/>
      </c>
      <c r="AB525" s="133"/>
      <c r="AC525" s="133"/>
      <c r="AD525" s="133"/>
      <c r="AE525" s="133"/>
      <c r="AF525" s="39" t="str">
        <f>IFERROR(IF(AND(X524="Probabilidad",X525="Probabilidad"),(AF524-(+AF524*AA525)),IF(X525="Probabilidad",(Q524-(+Q524*AA525)),IF(X525="Impacto",AF524,""))),"")</f>
        <v/>
      </c>
      <c r="AG525" s="242"/>
      <c r="AH525" s="242"/>
      <c r="AI525" s="236"/>
      <c r="AJ525" s="85" t="str">
        <f>IFERROR(IF(AND(X524="Impacto",AA525="Impacto"),(AJ524-(+AJ524*AA525)),IF(X525="Impacto",(T524-(+T524*AA525)),IF(X525="Probabilidad",AJ524,""))),"")</f>
        <v/>
      </c>
      <c r="AK525" s="242"/>
      <c r="AL525" s="242"/>
      <c r="AM525" s="236"/>
      <c r="AN525" s="236"/>
      <c r="AO525" s="236"/>
      <c r="AP525" s="38"/>
      <c r="AQ525" s="38"/>
      <c r="AR525" s="44"/>
      <c r="AS525" s="38"/>
      <c r="AT525" s="38"/>
      <c r="AU525" s="38"/>
      <c r="AV525" s="237"/>
      <c r="AW525" s="237"/>
      <c r="AX525" s="89"/>
      <c r="AY525" s="89"/>
      <c r="BA525" s="198"/>
      <c r="BB525" s="198"/>
      <c r="BC525" s="198"/>
      <c r="BD525" s="196"/>
      <c r="BE525" s="196"/>
      <c r="BF525" s="196"/>
      <c r="BG525" s="196"/>
      <c r="BH525" s="196"/>
      <c r="BI525" s="196"/>
      <c r="BJ525" s="196"/>
      <c r="BK525" s="196"/>
      <c r="BL525" s="196"/>
      <c r="BM525" s="196"/>
      <c r="BN525" s="196"/>
      <c r="BO525" s="196"/>
      <c r="BP525" s="196"/>
      <c r="BQ525" s="196"/>
      <c r="BR525" s="196"/>
      <c r="BS525" s="196"/>
      <c r="BT525" s="196"/>
      <c r="BU525" s="196"/>
      <c r="BV525" s="196"/>
      <c r="BW525" s="196"/>
      <c r="BX525" s="196"/>
      <c r="BY525" s="196"/>
      <c r="BZ525" s="196"/>
      <c r="CA525" s="196"/>
      <c r="CB525" s="196"/>
      <c r="CC525" s="196"/>
      <c r="CD525" s="196"/>
      <c r="CE525" s="196"/>
      <c r="CF525" s="196"/>
      <c r="CG525" s="196"/>
      <c r="CH525" s="196"/>
      <c r="CI525" s="196"/>
      <c r="CJ525" s="196"/>
      <c r="CK525" s="196"/>
      <c r="CL525" s="196"/>
      <c r="FU525" s="27"/>
    </row>
    <row r="526" spans="1:181" s="92" customFormat="1" ht="13.8" hidden="1" customHeight="1" x14ac:dyDescent="0.3">
      <c r="A526" s="236"/>
      <c r="B526" s="236"/>
      <c r="C526" s="220"/>
      <c r="D526" s="220"/>
      <c r="E526" s="223"/>
      <c r="F526" s="220"/>
      <c r="G526" s="238"/>
      <c r="H526" s="236"/>
      <c r="I526" s="237"/>
      <c r="J526" s="237"/>
      <c r="K526" s="267"/>
      <c r="L526" s="237"/>
      <c r="M526" s="236"/>
      <c r="N526" s="236"/>
      <c r="O526" s="236"/>
      <c r="P526" s="236"/>
      <c r="Q526" s="236"/>
      <c r="R526" s="236"/>
      <c r="S526" s="236"/>
      <c r="T526" s="234"/>
      <c r="U526" s="236"/>
      <c r="V526" s="38"/>
      <c r="W526" s="266"/>
      <c r="X526" s="157"/>
      <c r="Y526" s="86"/>
      <c r="Z526" s="86"/>
      <c r="AA526" s="86" t="str">
        <f t="shared" si="15"/>
        <v/>
      </c>
      <c r="AB526" s="133"/>
      <c r="AC526" s="133"/>
      <c r="AD526" s="133"/>
      <c r="AE526" s="133"/>
      <c r="AF526" s="39" t="str">
        <f>IFERROR(IF(AND(X525="Probabilidad",X526="Probabilidad"),(AF525-(+AF525*AA526)),IF(X526="Probabilidad",(Q525-(+Q525*AA526)),IF(X526="Impacto",AF525,""))),"")</f>
        <v/>
      </c>
      <c r="AG526" s="242"/>
      <c r="AH526" s="242"/>
      <c r="AI526" s="236"/>
      <c r="AJ526" s="85" t="str">
        <f>IFERROR(IF(AND(X525="Impacto",AA526="Impacto"),(AJ525-(+AJ525*AA526)),IF(X526="Impacto",(T525-(+T525*AA526)),IF(X526="Probabilidad",AJ525,""))),"")</f>
        <v/>
      </c>
      <c r="AK526" s="242"/>
      <c r="AL526" s="242"/>
      <c r="AM526" s="236"/>
      <c r="AN526" s="236"/>
      <c r="AO526" s="236"/>
      <c r="AP526" s="38"/>
      <c r="AQ526" s="38"/>
      <c r="AR526" s="44"/>
      <c r="AS526" s="38"/>
      <c r="AT526" s="38"/>
      <c r="AU526" s="38"/>
      <c r="AV526" s="237"/>
      <c r="AW526" s="237"/>
      <c r="AX526" s="89"/>
      <c r="AY526" s="89"/>
      <c r="BA526" s="198"/>
      <c r="BB526" s="198"/>
      <c r="BC526" s="198"/>
      <c r="BD526" s="196"/>
      <c r="BE526" s="196"/>
      <c r="BF526" s="196"/>
      <c r="BG526" s="196"/>
      <c r="BH526" s="196"/>
      <c r="BI526" s="196"/>
      <c r="BJ526" s="196"/>
      <c r="BK526" s="196"/>
      <c r="BL526" s="196"/>
      <c r="BM526" s="196"/>
      <c r="BN526" s="196"/>
      <c r="BO526" s="196"/>
      <c r="BP526" s="196"/>
      <c r="BQ526" s="196"/>
      <c r="BR526" s="196"/>
      <c r="BS526" s="196"/>
      <c r="BT526" s="196"/>
      <c r="BU526" s="196"/>
      <c r="BV526" s="196"/>
      <c r="BW526" s="196"/>
      <c r="BX526" s="196"/>
      <c r="BY526" s="196"/>
      <c r="BZ526" s="196"/>
      <c r="CA526" s="196"/>
      <c r="CB526" s="196"/>
      <c r="CC526" s="196"/>
      <c r="CD526" s="196"/>
      <c r="CE526" s="196"/>
      <c r="CF526" s="196"/>
      <c r="CG526" s="196"/>
      <c r="CH526" s="196"/>
      <c r="CI526" s="196"/>
      <c r="CJ526" s="196"/>
      <c r="CK526" s="196"/>
      <c r="CL526" s="196"/>
      <c r="FU526" s="27"/>
    </row>
    <row r="527" spans="1:181" s="92" customFormat="1" ht="13.8" hidden="1" customHeight="1" x14ac:dyDescent="0.3">
      <c r="A527" s="236"/>
      <c r="B527" s="236"/>
      <c r="C527" s="220"/>
      <c r="D527" s="220"/>
      <c r="E527" s="223"/>
      <c r="F527" s="220"/>
      <c r="G527" s="238"/>
      <c r="H527" s="236"/>
      <c r="I527" s="237"/>
      <c r="J527" s="237"/>
      <c r="K527" s="267"/>
      <c r="L527" s="237"/>
      <c r="M527" s="236"/>
      <c r="N527" s="236"/>
      <c r="O527" s="236"/>
      <c r="P527" s="236"/>
      <c r="Q527" s="236"/>
      <c r="R527" s="236"/>
      <c r="S527" s="236"/>
      <c r="T527" s="234"/>
      <c r="U527" s="236"/>
      <c r="V527" s="38"/>
      <c r="W527" s="266"/>
      <c r="X527" s="157"/>
      <c r="Y527" s="86"/>
      <c r="Z527" s="86"/>
      <c r="AA527" s="86" t="str">
        <f t="shared" si="15"/>
        <v/>
      </c>
      <c r="AB527" s="133"/>
      <c r="AC527" s="133"/>
      <c r="AD527" s="133"/>
      <c r="AE527" s="133"/>
      <c r="AF527" s="39" t="str">
        <f>IFERROR(IF(AND(X526="Probabilidad",X527="Probabilidad"),(AF526-(+AF526*AA527)),IF(X527="Probabilidad",(Q526-(+Q526*AA527)),IF(X527="Impacto",AF526,""))),"")</f>
        <v/>
      </c>
      <c r="AG527" s="242"/>
      <c r="AH527" s="242"/>
      <c r="AI527" s="236"/>
      <c r="AJ527" s="85" t="str">
        <f>IFERROR(IF(AND(X526="Impacto",AA527="Impacto"),(AJ526-(+AJ526*AA527)),IF(X527="Impacto",(T526-(+T526*AA527)),IF(X527="Probabilidad",AJ526,""))),"")</f>
        <v/>
      </c>
      <c r="AK527" s="242"/>
      <c r="AL527" s="242"/>
      <c r="AM527" s="236"/>
      <c r="AN527" s="236"/>
      <c r="AO527" s="236"/>
      <c r="AP527" s="38"/>
      <c r="AQ527" s="38"/>
      <c r="AR527" s="44"/>
      <c r="AS527" s="38"/>
      <c r="AT527" s="38"/>
      <c r="AU527" s="38"/>
      <c r="AV527" s="237"/>
      <c r="AW527" s="237"/>
      <c r="AX527" s="89"/>
      <c r="AY527" s="89"/>
      <c r="BA527" s="198"/>
      <c r="BB527" s="198"/>
      <c r="BC527" s="198"/>
      <c r="BD527" s="196"/>
      <c r="BE527" s="196"/>
      <c r="BF527" s="196"/>
      <c r="BG527" s="196"/>
      <c r="BH527" s="196"/>
      <c r="BI527" s="196"/>
      <c r="BJ527" s="196"/>
      <c r="BK527" s="196"/>
      <c r="BL527" s="196"/>
      <c r="BM527" s="196"/>
      <c r="BN527" s="196"/>
      <c r="BO527" s="196"/>
      <c r="BP527" s="196"/>
      <c r="BQ527" s="196"/>
      <c r="BR527" s="196"/>
      <c r="BS527" s="196"/>
      <c r="BT527" s="196"/>
      <c r="BU527" s="196"/>
      <c r="BV527" s="196"/>
      <c r="BW527" s="196"/>
      <c r="BX527" s="196"/>
      <c r="BY527" s="196"/>
      <c r="BZ527" s="196"/>
      <c r="CA527" s="196"/>
      <c r="CB527" s="196"/>
      <c r="CC527" s="196"/>
      <c r="CD527" s="196"/>
      <c r="CE527" s="196"/>
      <c r="CF527" s="196"/>
      <c r="CG527" s="196"/>
      <c r="CH527" s="196"/>
      <c r="CI527" s="196"/>
      <c r="CJ527" s="196"/>
      <c r="CK527" s="196"/>
      <c r="CL527" s="196"/>
      <c r="FU527" s="27"/>
    </row>
    <row r="528" spans="1:181" s="92" customFormat="1" ht="13.8" hidden="1" customHeight="1" x14ac:dyDescent="0.3">
      <c r="A528" s="236"/>
      <c r="B528" s="236"/>
      <c r="C528" s="221"/>
      <c r="D528" s="221"/>
      <c r="E528" s="224"/>
      <c r="F528" s="221"/>
      <c r="G528" s="238"/>
      <c r="H528" s="236"/>
      <c r="I528" s="237"/>
      <c r="J528" s="237"/>
      <c r="K528" s="267"/>
      <c r="L528" s="237"/>
      <c r="M528" s="236"/>
      <c r="N528" s="236"/>
      <c r="O528" s="236"/>
      <c r="P528" s="236"/>
      <c r="Q528" s="236"/>
      <c r="R528" s="236"/>
      <c r="S528" s="236"/>
      <c r="T528" s="234"/>
      <c r="U528" s="236"/>
      <c r="V528" s="38"/>
      <c r="W528" s="266"/>
      <c r="X528" s="157"/>
      <c r="Y528" s="86"/>
      <c r="Z528" s="86"/>
      <c r="AA528" s="86" t="str">
        <f t="shared" si="15"/>
        <v/>
      </c>
      <c r="AB528" s="133"/>
      <c r="AC528" s="133"/>
      <c r="AD528" s="133"/>
      <c r="AE528" s="133"/>
      <c r="AF528" s="39" t="str">
        <f>IFERROR(IF(AND(X527="Probabilidad",X528="Probabilidad"),(AF527-(+AF527*AA528)),IF(X528="Probabilidad",(Q527-(+Q527*AA528)),IF(X528="Impacto",AF527,""))),"")</f>
        <v/>
      </c>
      <c r="AG528" s="242"/>
      <c r="AH528" s="242"/>
      <c r="AI528" s="236"/>
      <c r="AJ528" s="85" t="str">
        <f>IFERROR(IF(AND(X527="Impacto",AA528="Impacto"),(AJ527-(+AJ527*AA528)),IF(X528="Impacto",(T527-(+T527*AA528)),IF(X528="Probabilidad",AJ527,""))),"")</f>
        <v/>
      </c>
      <c r="AK528" s="242"/>
      <c r="AL528" s="242"/>
      <c r="AM528" s="236"/>
      <c r="AN528" s="236"/>
      <c r="AO528" s="236"/>
      <c r="AP528" s="38"/>
      <c r="AQ528" s="38"/>
      <c r="AR528" s="44"/>
      <c r="AS528" s="38"/>
      <c r="AT528" s="38"/>
      <c r="AU528" s="38"/>
      <c r="AV528" s="237"/>
      <c r="AW528" s="237"/>
      <c r="AX528" s="90"/>
      <c r="AY528" s="90"/>
      <c r="BA528" s="198"/>
      <c r="BB528" s="198"/>
      <c r="BC528" s="198"/>
      <c r="BD528" s="196"/>
      <c r="BE528" s="196"/>
      <c r="BF528" s="196"/>
      <c r="BG528" s="196"/>
      <c r="BH528" s="196"/>
      <c r="BI528" s="196"/>
      <c r="BJ528" s="196"/>
      <c r="BK528" s="196"/>
      <c r="BL528" s="196"/>
      <c r="BM528" s="196"/>
      <c r="BN528" s="196"/>
      <c r="BO528" s="196"/>
      <c r="BP528" s="196"/>
      <c r="BQ528" s="196"/>
      <c r="BR528" s="196"/>
      <c r="BS528" s="196"/>
      <c r="BT528" s="196"/>
      <c r="BU528" s="196"/>
      <c r="BV528" s="196"/>
      <c r="BW528" s="196"/>
      <c r="BX528" s="196"/>
      <c r="BY528" s="196"/>
      <c r="BZ528" s="196"/>
      <c r="CA528" s="196"/>
      <c r="CB528" s="196"/>
      <c r="CC528" s="196"/>
      <c r="CD528" s="196"/>
      <c r="CE528" s="196"/>
      <c r="CF528" s="196"/>
      <c r="CG528" s="196"/>
      <c r="CH528" s="196"/>
      <c r="CI528" s="196"/>
      <c r="CJ528" s="196"/>
      <c r="CK528" s="196"/>
      <c r="CL528" s="196"/>
      <c r="FU528" s="27"/>
      <c r="FY528" s="37"/>
    </row>
    <row r="529" spans="1:192" s="26" customFormat="1" ht="67.8" hidden="1" customHeight="1" x14ac:dyDescent="0.25">
      <c r="A529" s="264"/>
      <c r="B529" s="236" t="s">
        <v>516</v>
      </c>
      <c r="C529" s="133"/>
      <c r="D529" s="133"/>
      <c r="E529" s="134" t="str">
        <f>IFERROR(VLOOKUP(C529,Tabla4[#All],2,0),"")</f>
        <v/>
      </c>
      <c r="F529" s="133"/>
      <c r="G529" s="238" t="s">
        <v>162</v>
      </c>
      <c r="H529" s="236" t="s">
        <v>70</v>
      </c>
      <c r="I529" s="237" t="s">
        <v>261</v>
      </c>
      <c r="J529" s="237" t="s">
        <v>524</v>
      </c>
      <c r="K529" s="265" t="s">
        <v>525</v>
      </c>
      <c r="L529" s="237" t="s">
        <v>526</v>
      </c>
      <c r="M529" s="236" t="s">
        <v>162</v>
      </c>
      <c r="N529" s="236" t="s">
        <v>527</v>
      </c>
      <c r="O529" s="236">
        <v>40</v>
      </c>
      <c r="P529" s="236" t="str">
        <f>IF(AND(O529&lt;=2),"Muy Baja",IF(AND(O529&gt;=3,O529&lt;=23),"Baja",IF(AND(O529&gt;=24,O529&lt;=499),"Media",IF(AND(O529&gt;=500,O529&lt;=4999),"Alta",IF(AND(O529&gt;=5000),"Muy Alta",FALSE)))))</f>
        <v>Media</v>
      </c>
      <c r="Q529" s="236" t="str">
        <f>IF(AND(O529&lt;=2),"20%",IF(AND(O529&gt;=3,O529&lt;=23),"40%",IF(AND(O529&gt;=24,O529&lt;=499),"60%",IF(AND(O529&gt;=500,O529&lt;=4999),"80%",IF(AND(O529&gt;=5000),"100%",FALSE)))))</f>
        <v>60%</v>
      </c>
      <c r="R529" s="236" t="s">
        <v>47</v>
      </c>
      <c r="S529" s="236" t="str">
        <f>IF(AND(R529=$GB$4),"Leve",IF(AND(R529=$GB$5),"Menor",IF(AND(R529=$GB$6),"Moderado",IF(AND(R529=$GB$7),"mayor",IF(AND(R529=$GB$8),"Catastrófico",IF(AND(R529=$GB$10),"Leve",IF(AND(R529=$GB$11),"Menor",IF(AND(R529=$GB$12),"Moderado",IF(AND(R529=$GB$13),"Mayor",IF(AND(R529=$GB$14),"Catastrófico",FALSE))))))))))</f>
        <v>Menor</v>
      </c>
      <c r="T529" s="234" t="str">
        <f>IF(AND(S529="Leve"),"20%",IF(AND(S529="Menor"),"40%",IF(AND(S529="Moderado"),"60%",IF(AND(S529="Mayor"),"80%",IF(AND(S529="Catastrófico"),"100%","")))))</f>
        <v>40%</v>
      </c>
      <c r="U529" s="236" t="str">
        <f>INDEX('[5]MATRIZ RIESGO'!$D$6:$H$10,MATCH(P529,'[5]MATRIZ RIESGO'!$C$6:$C$10,),MATCH(S529,'[5]MATRIZ RIESGO'!$D$5:$H$5,))</f>
        <v>Moderado</v>
      </c>
      <c r="V529" s="38">
        <v>1</v>
      </c>
      <c r="W529" s="38" t="s">
        <v>528</v>
      </c>
      <c r="X529" s="157" t="s">
        <v>54</v>
      </c>
      <c r="Y529" s="86" t="s">
        <v>51</v>
      </c>
      <c r="Z529" s="86" t="s">
        <v>57</v>
      </c>
      <c r="AA529" s="86" t="str">
        <f>IF(AND(Y529=$GD$2,Z529=$GE$2),"50%",IF(AND(Y529=$GD$2,Z529=$GE$3),"40%",IF(AND(Y529=$GD$3,Z529=$GE$2),"40%",IF(AND(Y529=$GD$3,Z529=$GE$3),"30%",IF(AND(Y529=$GD$4,Z529=$GE$2),"35%",IF(AND(Y529=$GD$4,Z529=$GE$3),"25%",""))))))</f>
        <v>40%</v>
      </c>
      <c r="AB529" s="133"/>
      <c r="AC529" s="133"/>
      <c r="AD529" s="133"/>
      <c r="AE529" s="133"/>
      <c r="AF529" s="39">
        <f>IFERROR(IF(X529="Probabilidad",(Q529-(+Q529*AA529)),IF(X529="Impacto",Q529,"")),"")</f>
        <v>0.36</v>
      </c>
      <c r="AG529" s="242">
        <f>LOOKUP(2,1/(AF529:AF534&lt;&gt;""),AF529:AF534)</f>
        <v>0.36</v>
      </c>
      <c r="AH529" s="242">
        <f>AG529*1</f>
        <v>0.36</v>
      </c>
      <c r="AI529" s="236" t="str">
        <f t="shared" ref="AI529" si="20">IF(AND(AH529&lt;=20%),"Muy Baja",IF(AND(AH529&gt;=21%,AH529&lt;=40%),"Baja",IF(AND(AH529&gt;=41%,AH529&lt;=60%),"Media",IF(AND(AH529&gt;=61%,AH529&lt;=80%),"Alta",IF(AND(AH529&gt;=81%,AH529&gt;=100%),"Muy Alta",FALSE)))))</f>
        <v>Baja</v>
      </c>
      <c r="AJ529" s="85" t="str">
        <f>IFERROR(IF(X529="Impacto",(T529-(+T529*AA529)),IF(X529="Probabilidad",T529,"")),"")</f>
        <v>40%</v>
      </c>
      <c r="AK529" s="242" t="str">
        <f t="shared" ref="AK529" si="21">LOOKUP(2,1/(AJ529:AJ534&lt;&gt;""),AJ529:AJ534)</f>
        <v>40%</v>
      </c>
      <c r="AL529" s="242">
        <f>AK529*1</f>
        <v>0.4</v>
      </c>
      <c r="AM529" s="236" t="str">
        <f>CHOOSE((AL529&gt;=0%)+(AL529&gt;=21%)+(AL529&gt;=41%)+(AL529&gt;=61%)+(AL529&gt;=81%),"Leve","Menor","Moderado","Mayor","Catastrófico")</f>
        <v>Menor</v>
      </c>
      <c r="AN529" s="236" t="str">
        <f>INDEX('[6]MATRIZ RIESGO'!$D$6:$H$10,MATCH(AI529,'[6]MATRIZ RIESGO'!$C$6:$C$10,),MATCH(AM529,'[6]MATRIZ RIESGO'!$D$5:$H$5,))</f>
        <v>Moderado</v>
      </c>
      <c r="AO529" s="236" t="s">
        <v>67</v>
      </c>
      <c r="AP529" s="38"/>
      <c r="AQ529" s="38"/>
      <c r="AR529" s="44"/>
      <c r="AS529" s="38"/>
      <c r="AT529" s="38"/>
      <c r="AU529" s="38"/>
      <c r="AV529" s="237"/>
      <c r="AW529" s="237"/>
      <c r="AX529" s="203" t="s">
        <v>637</v>
      </c>
      <c r="AY529" s="243"/>
      <c r="BA529" s="197"/>
      <c r="BB529" s="197"/>
      <c r="BC529" s="197"/>
      <c r="BD529" s="197"/>
      <c r="BE529" s="197"/>
      <c r="BF529" s="197"/>
      <c r="BG529" s="197"/>
      <c r="BH529" s="197"/>
      <c r="BI529" s="197"/>
      <c r="BJ529" s="197"/>
      <c r="BK529" s="197"/>
      <c r="BL529" s="197"/>
      <c r="BM529" s="197"/>
      <c r="BN529" s="197"/>
      <c r="BO529" s="197"/>
      <c r="BP529" s="197"/>
      <c r="BQ529" s="197"/>
      <c r="BR529" s="197"/>
      <c r="BS529" s="197"/>
      <c r="BT529" s="197"/>
      <c r="BU529" s="197"/>
      <c r="BV529" s="197"/>
      <c r="BW529" s="197"/>
      <c r="BX529" s="197"/>
      <c r="BY529" s="197"/>
      <c r="BZ529" s="197"/>
      <c r="CA529" s="197"/>
      <c r="CB529" s="197"/>
      <c r="CC529" s="197"/>
      <c r="CD529" s="197"/>
      <c r="CE529" s="197"/>
      <c r="CF529" s="197"/>
      <c r="CG529" s="197"/>
      <c r="CH529" s="197"/>
      <c r="CI529" s="197"/>
      <c r="CJ529" s="197"/>
      <c r="CK529" s="197"/>
      <c r="CL529" s="197"/>
      <c r="FX529" s="28"/>
    </row>
    <row r="530" spans="1:192" s="26" customFormat="1" ht="14.4" hidden="1" customHeight="1" x14ac:dyDescent="0.3">
      <c r="A530" s="264"/>
      <c r="B530" s="236"/>
      <c r="C530" s="133"/>
      <c r="D530" s="133"/>
      <c r="E530" s="134" t="str">
        <f>IFERROR(VLOOKUP(C530,Tabla4[#All],2,0),"")</f>
        <v/>
      </c>
      <c r="F530" s="133"/>
      <c r="G530" s="238"/>
      <c r="H530" s="236"/>
      <c r="I530" s="237"/>
      <c r="J530" s="237"/>
      <c r="K530" s="265"/>
      <c r="L530" s="237"/>
      <c r="M530" s="236"/>
      <c r="N530" s="236"/>
      <c r="O530" s="236"/>
      <c r="P530" s="236"/>
      <c r="Q530" s="236"/>
      <c r="R530" s="236"/>
      <c r="S530" s="236"/>
      <c r="T530" s="234"/>
      <c r="U530" s="236"/>
      <c r="V530" s="38"/>
      <c r="W530" s="38"/>
      <c r="X530" s="157"/>
      <c r="Y530" s="86"/>
      <c r="Z530" s="86"/>
      <c r="AA530" s="86" t="str">
        <f t="shared" si="15"/>
        <v/>
      </c>
      <c r="AB530" s="133"/>
      <c r="AC530" s="133"/>
      <c r="AD530" s="133"/>
      <c r="AE530" s="133"/>
      <c r="AF530" s="39" t="str">
        <f>IFERROR(IF(AND(X529="Probabilidad",X530="Probabilidad"),(AF529-(+AF529*AA530)),IF(X530="Probabilidad",(Q529-(+Q529*AA530)),IF(X530="Impacto",AF529,""))),"")</f>
        <v/>
      </c>
      <c r="AG530" s="242"/>
      <c r="AH530" s="242"/>
      <c r="AI530" s="236"/>
      <c r="AJ530" s="85" t="str">
        <f>IFERROR(IF(AND(X529="Impacto",AA530="Impacto"),(AJ529-(+AJ529*AA530)),IF(X530="Impacto",(T529-(+T529*AA530)),IF(X530="Probabilidad",AJ529,""))),"")</f>
        <v/>
      </c>
      <c r="AK530" s="242"/>
      <c r="AL530" s="242"/>
      <c r="AM530" s="236"/>
      <c r="AN530" s="236"/>
      <c r="AO530" s="236"/>
      <c r="AP530" s="38"/>
      <c r="AQ530" s="38"/>
      <c r="AR530" s="44"/>
      <c r="AS530" s="38"/>
      <c r="AT530" s="38"/>
      <c r="AU530" s="38"/>
      <c r="AV530" s="237"/>
      <c r="AW530" s="237"/>
      <c r="AX530" s="204"/>
      <c r="AY530" s="244"/>
      <c r="BA530" s="197"/>
      <c r="BB530" s="197"/>
      <c r="BC530" s="197"/>
      <c r="BD530" s="197"/>
      <c r="BE530" s="197"/>
      <c r="BF530" s="197"/>
      <c r="BG530" s="197"/>
      <c r="BH530" s="197"/>
      <c r="BI530" s="197"/>
      <c r="BJ530" s="197"/>
      <c r="BK530" s="197"/>
      <c r="BL530" s="197"/>
      <c r="BM530" s="197"/>
      <c r="BN530" s="197"/>
      <c r="BO530" s="197"/>
      <c r="BP530" s="197"/>
      <c r="BQ530" s="197"/>
      <c r="BR530" s="197"/>
      <c r="BS530" s="197"/>
      <c r="BT530" s="197"/>
      <c r="BU530" s="197"/>
      <c r="BV530" s="197"/>
      <c r="BW530" s="197"/>
      <c r="BX530" s="197"/>
      <c r="BY530" s="197"/>
      <c r="BZ530" s="197"/>
      <c r="CA530" s="197"/>
      <c r="CB530" s="197"/>
      <c r="CC530" s="197"/>
      <c r="CD530" s="197"/>
      <c r="CE530" s="197"/>
      <c r="CF530" s="197"/>
      <c r="CG530" s="197"/>
      <c r="CH530" s="197"/>
      <c r="CI530" s="197"/>
      <c r="CJ530" s="197"/>
      <c r="CK530" s="197"/>
      <c r="CL530" s="197"/>
      <c r="FX530" s="28"/>
      <c r="FY530" s="120"/>
      <c r="FZ530" s="120"/>
      <c r="GA530" s="120"/>
      <c r="GB530" s="120"/>
      <c r="GC530" s="120"/>
      <c r="GD530" s="120"/>
      <c r="GE530" s="120"/>
      <c r="GF530" s="120"/>
      <c r="GG530" s="120"/>
      <c r="GH530" s="120"/>
      <c r="GI530" s="120"/>
      <c r="GJ530" s="120"/>
    </row>
    <row r="531" spans="1:192" s="26" customFormat="1" ht="14.4" hidden="1" customHeight="1" x14ac:dyDescent="0.3">
      <c r="A531" s="264"/>
      <c r="B531" s="236"/>
      <c r="C531" s="133"/>
      <c r="D531" s="133"/>
      <c r="E531" s="134" t="str">
        <f>IFERROR(VLOOKUP(C531,Tabla4[#All],2,0),"")</f>
        <v/>
      </c>
      <c r="F531" s="133"/>
      <c r="G531" s="238"/>
      <c r="H531" s="236"/>
      <c r="I531" s="237"/>
      <c r="J531" s="237"/>
      <c r="K531" s="265"/>
      <c r="L531" s="237"/>
      <c r="M531" s="236"/>
      <c r="N531" s="236"/>
      <c r="O531" s="236"/>
      <c r="P531" s="236"/>
      <c r="Q531" s="236"/>
      <c r="R531" s="236"/>
      <c r="S531" s="236"/>
      <c r="T531" s="234"/>
      <c r="U531" s="236"/>
      <c r="V531" s="38"/>
      <c r="W531" s="38"/>
      <c r="X531" s="157"/>
      <c r="Y531" s="86"/>
      <c r="Z531" s="86"/>
      <c r="AA531" s="86" t="str">
        <f t="shared" si="15"/>
        <v/>
      </c>
      <c r="AB531" s="133"/>
      <c r="AC531" s="133"/>
      <c r="AD531" s="133"/>
      <c r="AE531" s="133"/>
      <c r="AF531" s="39" t="str">
        <f>IFERROR(IF(AND(X530="Probabilidad",X531="Probabilidad"),(AF530-(+AF530*AA531)),IF(X531="Probabilidad",(Q530-(+Q530*AA531)),IF(X531="Impacto",AF530,""))),"")</f>
        <v/>
      </c>
      <c r="AG531" s="242"/>
      <c r="AH531" s="242"/>
      <c r="AI531" s="236"/>
      <c r="AJ531" s="85" t="str">
        <f>IFERROR(IF(AND(X530="Impacto",AA531="Impacto"),(AJ530-(+AJ530*AA531)),IF(X531="Impacto",(T530-(+T530*AA531)),IF(X531="Probabilidad",AJ530,""))),"")</f>
        <v/>
      </c>
      <c r="AK531" s="242"/>
      <c r="AL531" s="242"/>
      <c r="AM531" s="236"/>
      <c r="AN531" s="236"/>
      <c r="AO531" s="236"/>
      <c r="AP531" s="38"/>
      <c r="AQ531" s="38"/>
      <c r="AR531" s="44"/>
      <c r="AS531" s="86"/>
      <c r="AT531" s="86"/>
      <c r="AU531" s="86"/>
      <c r="AV531" s="237"/>
      <c r="AW531" s="237"/>
      <c r="AX531" s="204"/>
      <c r="AY531" s="244"/>
      <c r="BA531" s="197"/>
      <c r="BB531" s="197"/>
      <c r="BC531" s="197"/>
      <c r="BD531" s="197"/>
      <c r="BE531" s="197"/>
      <c r="BF531" s="197"/>
      <c r="BG531" s="197"/>
      <c r="BH531" s="197"/>
      <c r="BI531" s="197"/>
      <c r="BJ531" s="197"/>
      <c r="BK531" s="197"/>
      <c r="BL531" s="197"/>
      <c r="BM531" s="197"/>
      <c r="BN531" s="197"/>
      <c r="BO531" s="197"/>
      <c r="BP531" s="197"/>
      <c r="BQ531" s="197"/>
      <c r="BR531" s="197"/>
      <c r="BS531" s="197"/>
      <c r="BT531" s="197"/>
      <c r="BU531" s="197"/>
      <c r="BV531" s="197"/>
      <c r="BW531" s="197"/>
      <c r="BX531" s="197"/>
      <c r="BY531" s="197"/>
      <c r="BZ531" s="197"/>
      <c r="CA531" s="197"/>
      <c r="CB531" s="197"/>
      <c r="CC531" s="197"/>
      <c r="CD531" s="197"/>
      <c r="CE531" s="197"/>
      <c r="CF531" s="197"/>
      <c r="CG531" s="197"/>
      <c r="CH531" s="197"/>
      <c r="CI531" s="197"/>
      <c r="CJ531" s="197"/>
      <c r="CK531" s="197"/>
      <c r="CL531" s="197"/>
      <c r="FX531" s="28"/>
      <c r="FY531" s="120"/>
      <c r="FZ531" s="120"/>
      <c r="GA531" s="120"/>
      <c r="GB531" s="120"/>
      <c r="GC531" s="120"/>
      <c r="GD531" s="120"/>
      <c r="GE531" s="120"/>
      <c r="GF531" s="120"/>
      <c r="GG531" s="120"/>
      <c r="GH531" s="120"/>
      <c r="GI531" s="120"/>
      <c r="GJ531" s="120"/>
    </row>
    <row r="532" spans="1:192" s="26" customFormat="1" ht="31.2" hidden="1" customHeight="1" x14ac:dyDescent="0.3">
      <c r="A532" s="264"/>
      <c r="B532" s="236"/>
      <c r="C532" s="133"/>
      <c r="D532" s="133"/>
      <c r="E532" s="134" t="str">
        <f>IFERROR(VLOOKUP(C532,Tabla4[#All],2,0),"")</f>
        <v/>
      </c>
      <c r="F532" s="133"/>
      <c r="G532" s="238"/>
      <c r="H532" s="236"/>
      <c r="I532" s="237"/>
      <c r="J532" s="237"/>
      <c r="K532" s="265"/>
      <c r="L532" s="237"/>
      <c r="M532" s="236"/>
      <c r="N532" s="236"/>
      <c r="O532" s="236"/>
      <c r="P532" s="236"/>
      <c r="Q532" s="236"/>
      <c r="R532" s="236"/>
      <c r="S532" s="236"/>
      <c r="T532" s="234"/>
      <c r="U532" s="236"/>
      <c r="V532" s="38"/>
      <c r="W532" s="38"/>
      <c r="X532" s="157"/>
      <c r="Y532" s="86"/>
      <c r="Z532" s="86"/>
      <c r="AA532" s="86" t="str">
        <f t="shared" si="15"/>
        <v/>
      </c>
      <c r="AB532" s="133"/>
      <c r="AC532" s="133"/>
      <c r="AD532" s="133"/>
      <c r="AE532" s="133"/>
      <c r="AF532" s="39" t="str">
        <f>IFERROR(IF(AND(X531="Probabilidad",X532="Probabilidad"),(AF531-(+AF531*AA532)),IF(X532="Probabilidad",(Q531-(+Q531*AA532)),IF(X532="Impacto",AF531,""))),"")</f>
        <v/>
      </c>
      <c r="AG532" s="242"/>
      <c r="AH532" s="242"/>
      <c r="AI532" s="236"/>
      <c r="AJ532" s="85" t="str">
        <f>IFERROR(IF(AND(X531="Impacto",AA532="Impacto"),(AJ531-(+AJ531*AA532)),IF(X532="Impacto",(T531-(+T531*AA532)),IF(X532="Probabilidad",AJ531,""))),"")</f>
        <v/>
      </c>
      <c r="AK532" s="242"/>
      <c r="AL532" s="242"/>
      <c r="AM532" s="236"/>
      <c r="AN532" s="236"/>
      <c r="AO532" s="236"/>
      <c r="AP532" s="38"/>
      <c r="AQ532" s="38"/>
      <c r="AR532" s="44"/>
      <c r="AS532" s="38"/>
      <c r="AT532" s="38"/>
      <c r="AU532" s="38"/>
      <c r="AV532" s="237"/>
      <c r="AW532" s="237"/>
      <c r="AX532" s="204"/>
      <c r="AY532" s="244"/>
      <c r="BA532" s="197"/>
      <c r="BB532" s="197"/>
      <c r="BC532" s="197"/>
      <c r="BD532" s="197"/>
      <c r="BE532" s="197"/>
      <c r="BF532" s="197"/>
      <c r="BG532" s="197"/>
      <c r="BH532" s="197"/>
      <c r="BI532" s="197"/>
      <c r="BJ532" s="197"/>
      <c r="BK532" s="197"/>
      <c r="BL532" s="197"/>
      <c r="BM532" s="197"/>
      <c r="BN532" s="197"/>
      <c r="BO532" s="197"/>
      <c r="BP532" s="197"/>
      <c r="BQ532" s="197"/>
      <c r="BR532" s="197"/>
      <c r="BS532" s="197"/>
      <c r="BT532" s="197"/>
      <c r="BU532" s="197"/>
      <c r="BV532" s="197"/>
      <c r="BW532" s="197"/>
      <c r="BX532" s="197"/>
      <c r="BY532" s="197"/>
      <c r="BZ532" s="197"/>
      <c r="CA532" s="197"/>
      <c r="CB532" s="197"/>
      <c r="CC532" s="197"/>
      <c r="CD532" s="197"/>
      <c r="CE532" s="197"/>
      <c r="CF532" s="197"/>
      <c r="CG532" s="197"/>
      <c r="CH532" s="197"/>
      <c r="CI532" s="197"/>
      <c r="CJ532" s="197"/>
      <c r="CK532" s="197"/>
      <c r="CL532" s="197"/>
      <c r="FX532" s="28"/>
      <c r="FY532" s="120"/>
      <c r="FZ532" s="120"/>
      <c r="GA532" s="120"/>
      <c r="GB532" s="120"/>
      <c r="GC532" s="120"/>
      <c r="GD532" s="120"/>
      <c r="GE532" s="120"/>
      <c r="GF532" s="120"/>
      <c r="GG532" s="120"/>
      <c r="GH532" s="120"/>
      <c r="GI532" s="120"/>
      <c r="GJ532" s="120"/>
    </row>
    <row r="533" spans="1:192" s="26" customFormat="1" ht="31.2" hidden="1" customHeight="1" x14ac:dyDescent="0.3">
      <c r="A533" s="264"/>
      <c r="B533" s="236"/>
      <c r="C533" s="133"/>
      <c r="D533" s="133"/>
      <c r="E533" s="134" t="str">
        <f>IFERROR(VLOOKUP(C533,Tabla4[#All],2,0),"")</f>
        <v/>
      </c>
      <c r="F533" s="133"/>
      <c r="G533" s="238"/>
      <c r="H533" s="236"/>
      <c r="I533" s="237"/>
      <c r="J533" s="237"/>
      <c r="K533" s="265"/>
      <c r="L533" s="237"/>
      <c r="M533" s="236"/>
      <c r="N533" s="236"/>
      <c r="O533" s="236"/>
      <c r="P533" s="236"/>
      <c r="Q533" s="236"/>
      <c r="R533" s="236"/>
      <c r="S533" s="236"/>
      <c r="T533" s="234"/>
      <c r="U533" s="236"/>
      <c r="V533" s="38"/>
      <c r="W533" s="38"/>
      <c r="X533" s="157"/>
      <c r="Y533" s="86"/>
      <c r="Z533" s="86"/>
      <c r="AA533" s="86" t="str">
        <f t="shared" si="15"/>
        <v/>
      </c>
      <c r="AB533" s="133"/>
      <c r="AC533" s="133"/>
      <c r="AD533" s="133"/>
      <c r="AE533" s="133"/>
      <c r="AF533" s="39" t="str">
        <f>IFERROR(IF(AND(X532="Probabilidad",X533="Probabilidad"),(AF532-(+AF532*AA533)),IF(X533="Probabilidad",(Q532-(+Q532*AA533)),IF(X533="Impacto",AF532,""))),"")</f>
        <v/>
      </c>
      <c r="AG533" s="242"/>
      <c r="AH533" s="242"/>
      <c r="AI533" s="236"/>
      <c r="AJ533" s="85" t="str">
        <f>IFERROR(IF(AND(X532="Impacto",AA533="Impacto"),(AJ532-(+AJ532*AA533)),IF(X533="Impacto",(T532-(+T532*AA533)),IF(X533="Probabilidad",AJ532,""))),"")</f>
        <v/>
      </c>
      <c r="AK533" s="242"/>
      <c r="AL533" s="242"/>
      <c r="AM533" s="236"/>
      <c r="AN533" s="236"/>
      <c r="AO533" s="236"/>
      <c r="AP533" s="38"/>
      <c r="AQ533" s="38"/>
      <c r="AR533" s="44"/>
      <c r="AS533" s="38"/>
      <c r="AT533" s="38"/>
      <c r="AU533" s="38"/>
      <c r="AV533" s="237"/>
      <c r="AW533" s="237"/>
      <c r="AX533" s="204"/>
      <c r="AY533" s="244"/>
      <c r="BA533" s="197"/>
      <c r="BB533" s="197"/>
      <c r="BC533" s="197"/>
      <c r="BD533" s="197"/>
      <c r="BE533" s="197"/>
      <c r="BF533" s="197"/>
      <c r="BG533" s="197"/>
      <c r="BH533" s="197"/>
      <c r="BI533" s="197"/>
      <c r="BJ533" s="197"/>
      <c r="BK533" s="197"/>
      <c r="BL533" s="197"/>
      <c r="BM533" s="197"/>
      <c r="BN533" s="197"/>
      <c r="BO533" s="197"/>
      <c r="BP533" s="197"/>
      <c r="BQ533" s="197"/>
      <c r="BR533" s="197"/>
      <c r="BS533" s="197"/>
      <c r="BT533" s="197"/>
      <c r="BU533" s="197"/>
      <c r="BV533" s="197"/>
      <c r="BW533" s="197"/>
      <c r="BX533" s="197"/>
      <c r="BY533" s="197"/>
      <c r="BZ533" s="197"/>
      <c r="CA533" s="197"/>
      <c r="CB533" s="197"/>
      <c r="CC533" s="197"/>
      <c r="CD533" s="197"/>
      <c r="CE533" s="197"/>
      <c r="CF533" s="197"/>
      <c r="CG533" s="197"/>
      <c r="CH533" s="197"/>
      <c r="CI533" s="197"/>
      <c r="CJ533" s="197"/>
      <c r="CK533" s="197"/>
      <c r="CL533" s="197"/>
      <c r="FX533" s="28"/>
      <c r="FY533" s="120"/>
      <c r="FZ533" s="120"/>
      <c r="GA533" s="120"/>
      <c r="GB533" s="120"/>
      <c r="GC533" s="120"/>
      <c r="GD533" s="120"/>
      <c r="GE533" s="120"/>
      <c r="GF533" s="120"/>
      <c r="GG533" s="120"/>
      <c r="GH533" s="120"/>
      <c r="GI533" s="120"/>
      <c r="GJ533" s="120"/>
    </row>
    <row r="534" spans="1:192" s="26" customFormat="1" ht="27.6" hidden="1" customHeight="1" x14ac:dyDescent="0.3">
      <c r="A534" s="264"/>
      <c r="B534" s="236"/>
      <c r="C534" s="133"/>
      <c r="D534" s="133"/>
      <c r="E534" s="134" t="str">
        <f>IFERROR(VLOOKUP(C534,Tabla4[#All],2,0),"")</f>
        <v/>
      </c>
      <c r="F534" s="133"/>
      <c r="G534" s="238"/>
      <c r="H534" s="236"/>
      <c r="I534" s="237"/>
      <c r="J534" s="237"/>
      <c r="K534" s="265"/>
      <c r="L534" s="237"/>
      <c r="M534" s="236"/>
      <c r="N534" s="236"/>
      <c r="O534" s="236"/>
      <c r="P534" s="236"/>
      <c r="Q534" s="236"/>
      <c r="R534" s="236"/>
      <c r="S534" s="236"/>
      <c r="T534" s="234"/>
      <c r="U534" s="236"/>
      <c r="V534" s="38"/>
      <c r="W534" s="38"/>
      <c r="X534" s="157"/>
      <c r="Y534" s="86"/>
      <c r="Z534" s="86"/>
      <c r="AA534" s="86" t="str">
        <f t="shared" si="15"/>
        <v/>
      </c>
      <c r="AB534" s="133"/>
      <c r="AC534" s="133"/>
      <c r="AD534" s="133"/>
      <c r="AE534" s="133"/>
      <c r="AF534" s="39" t="str">
        <f>IFERROR(IF(AND(X533="Probabilidad",X534="Probabilidad"),(AF533-(+AF533*AA534)),IF(X534="Probabilidad",(Q533-(+Q533*AA534)),IF(X534="Impacto",AF533,""))),"")</f>
        <v/>
      </c>
      <c r="AG534" s="242"/>
      <c r="AH534" s="242"/>
      <c r="AI534" s="236"/>
      <c r="AJ534" s="85" t="str">
        <f>IFERROR(IF(AND(X533="Impacto",AA534="Impacto"),(AJ533-(+AJ533*AA534)),IF(X534="Impacto",(T533-(+T533*AA534)),IF(X534="Probabilidad",AJ533,""))),"")</f>
        <v/>
      </c>
      <c r="AK534" s="242"/>
      <c r="AL534" s="242"/>
      <c r="AM534" s="236"/>
      <c r="AN534" s="236"/>
      <c r="AO534" s="236"/>
      <c r="AP534" s="38"/>
      <c r="AQ534" s="38"/>
      <c r="AR534" s="44"/>
      <c r="AS534" s="38"/>
      <c r="AT534" s="38"/>
      <c r="AU534" s="38"/>
      <c r="AV534" s="237"/>
      <c r="AW534" s="237"/>
      <c r="AX534" s="204"/>
      <c r="AY534" s="244"/>
      <c r="BA534" s="197"/>
      <c r="BB534" s="197"/>
      <c r="BC534" s="197"/>
      <c r="BD534" s="197"/>
      <c r="BE534" s="197"/>
      <c r="BF534" s="197"/>
      <c r="BG534" s="197"/>
      <c r="BH534" s="197"/>
      <c r="BI534" s="197"/>
      <c r="BJ534" s="197"/>
      <c r="BK534" s="197"/>
      <c r="BL534" s="197"/>
      <c r="BM534" s="197"/>
      <c r="BN534" s="197"/>
      <c r="BO534" s="197"/>
      <c r="BP534" s="197"/>
      <c r="BQ534" s="197"/>
      <c r="BR534" s="197"/>
      <c r="BS534" s="197"/>
      <c r="BT534" s="197"/>
      <c r="BU534" s="197"/>
      <c r="BV534" s="197"/>
      <c r="BW534" s="197"/>
      <c r="BX534" s="197"/>
      <c r="BY534" s="197"/>
      <c r="BZ534" s="197"/>
      <c r="CA534" s="197"/>
      <c r="CB534" s="197"/>
      <c r="CC534" s="197"/>
      <c r="CD534" s="197"/>
      <c r="CE534" s="197"/>
      <c r="CF534" s="197"/>
      <c r="CG534" s="197"/>
      <c r="CH534" s="197"/>
      <c r="CI534" s="197"/>
      <c r="CJ534" s="197"/>
      <c r="CK534" s="197"/>
      <c r="CL534" s="197"/>
      <c r="FX534" s="28"/>
      <c r="FY534" s="120"/>
      <c r="FZ534" s="120"/>
      <c r="GA534" s="120"/>
      <c r="GB534" s="120"/>
      <c r="GC534" s="120"/>
      <c r="GD534" s="120"/>
      <c r="GE534" s="120"/>
      <c r="GF534" s="120"/>
      <c r="GG534" s="120"/>
      <c r="GH534" s="120"/>
      <c r="GI534" s="120"/>
      <c r="GJ534" s="120"/>
    </row>
    <row r="535" spans="1:192" s="26" customFormat="1" ht="61.2" hidden="1" customHeight="1" x14ac:dyDescent="0.3">
      <c r="A535" s="264"/>
      <c r="B535" s="236" t="s">
        <v>516</v>
      </c>
      <c r="C535" s="133"/>
      <c r="D535" s="133"/>
      <c r="E535" s="134" t="str">
        <f>IFERROR(VLOOKUP(C535,Tabla4[#All],2,0),"")</f>
        <v/>
      </c>
      <c r="F535" s="133"/>
      <c r="G535" s="238" t="s">
        <v>162</v>
      </c>
      <c r="H535" s="236" t="s">
        <v>70</v>
      </c>
      <c r="I535" s="237" t="s">
        <v>529</v>
      </c>
      <c r="J535" s="237" t="s">
        <v>530</v>
      </c>
      <c r="K535" s="265" t="s">
        <v>531</v>
      </c>
      <c r="L535" s="237" t="s">
        <v>532</v>
      </c>
      <c r="M535" s="236" t="s">
        <v>162</v>
      </c>
      <c r="N535" s="236" t="s">
        <v>533</v>
      </c>
      <c r="O535" s="236">
        <v>40</v>
      </c>
      <c r="P535" s="236" t="str">
        <f>IF(AND(O535&lt;=2),"Muy Baja",IF(AND(O535&gt;=3,O535&lt;=23),"Baja",IF(AND(O535&gt;=24,O535&lt;=499),"Media",IF(AND(O535&gt;=500,O535&lt;=4999),"Alta",IF(AND(O535&gt;=5000),"Muy Alta",FALSE)))))</f>
        <v>Media</v>
      </c>
      <c r="Q535" s="236" t="str">
        <f>IF(AND(O535&lt;=2),"20%",IF(AND(O535&gt;=3,O535&lt;=23),"40%",IF(AND(O535&gt;=24,O535&lt;=499),"60%",IF(AND(O535&gt;=500,O535&lt;=4999),"80%",IF(AND(O535&gt;=5000),"100%",FALSE)))))</f>
        <v>60%</v>
      </c>
      <c r="R535" s="236" t="s">
        <v>47</v>
      </c>
      <c r="S535" s="236" t="str">
        <f>IF(AND(R535=$GB$4),"Leve",IF(AND(R535=$GB$5),"Menor",IF(AND(R535=$GB$6),"Moderado",IF(AND(R535=$GB$7),"mayor",IF(AND(R535=$GB$8),"Catastrófico",IF(AND(R535=$GB$10),"Leve",IF(AND(R535=$GB$11),"Menor",IF(AND(R535=$GB$12),"Moderado",IF(AND(R535=$GB$13),"Mayor",IF(AND(R535=$GB$14),"Catastrófico",FALSE))))))))))</f>
        <v>Menor</v>
      </c>
      <c r="T535" s="234" t="str">
        <f>IF(AND(S535="Leve"),"20%",IF(AND(S535="Menor"),"40%",IF(AND(S535="Moderado"),"60%",IF(AND(S535="Mayor"),"80%",IF(AND(S535="Catastrófico"),"100%","")))))</f>
        <v>40%</v>
      </c>
      <c r="U535" s="236" t="str">
        <f>INDEX('[5]MATRIZ RIESGO'!$D$6:$H$10,MATCH(P535,'[5]MATRIZ RIESGO'!$C$6:$C$10,),MATCH(S535,'[5]MATRIZ RIESGO'!$D$5:$H$5,))</f>
        <v>Moderado</v>
      </c>
      <c r="V535" s="38">
        <v>1</v>
      </c>
      <c r="W535" s="38" t="s">
        <v>534</v>
      </c>
      <c r="X535" s="157" t="s">
        <v>54</v>
      </c>
      <c r="Y535" s="86" t="s">
        <v>51</v>
      </c>
      <c r="Z535" s="86" t="s">
        <v>57</v>
      </c>
      <c r="AA535" s="86" t="str">
        <f>IF(AND(Y535=$GD$2,Z535=$GE$2),"50%",IF(AND(Y535=$GD$2,Z535=$GE$3),"40%",IF(AND(Y535=$GD$3,Z535=$GE$2),"40%",IF(AND(Y535=$GD$3,Z535=$GE$3),"30%",IF(AND(Y535=$GD$4,Z535=$GE$2),"35%",IF(AND(Y535=$GD$4,Z535=$GE$3),"25%",""))))))</f>
        <v>40%</v>
      </c>
      <c r="AB535" s="133"/>
      <c r="AC535" s="133"/>
      <c r="AD535" s="133"/>
      <c r="AE535" s="133"/>
      <c r="AF535" s="39">
        <f>IFERROR(IF(X535="Probabilidad",(Q535-(+Q535*AA535)),IF(X535="Impacto",Q535,"")),"")</f>
        <v>0.36</v>
      </c>
      <c r="AG535" s="242">
        <f>LOOKUP(2,1/(AF535:AF540&lt;&gt;""),AF535:AF540)</f>
        <v>0.36</v>
      </c>
      <c r="AH535" s="242">
        <f>AG535*1</f>
        <v>0.36</v>
      </c>
      <c r="AI535" s="236" t="str">
        <f t="shared" ref="AI535" si="22">IF(AND(AH535&lt;=20%),"Muy Baja",IF(AND(AH535&gt;=21%,AH535&lt;=40%),"Baja",IF(AND(AH535&gt;=41%,AH535&lt;=60%),"Media",IF(AND(AH535&gt;=61%,AH535&lt;=80%),"Alta",IF(AND(AH535&gt;=81%,AH535&gt;=100%),"Muy Alta",FALSE)))))</f>
        <v>Baja</v>
      </c>
      <c r="AJ535" s="85" t="str">
        <f>IFERROR(IF(X535="Impacto",(T535-(+T535*AA535)),IF(X535="Probabilidad",T535,"")),"")</f>
        <v>40%</v>
      </c>
      <c r="AK535" s="242" t="str">
        <f t="shared" ref="AK535" si="23">LOOKUP(2,1/(AJ535:AJ540&lt;&gt;""),AJ535:AJ540)</f>
        <v>40%</v>
      </c>
      <c r="AL535" s="242">
        <f>AK535*1</f>
        <v>0.4</v>
      </c>
      <c r="AM535" s="236" t="str">
        <f>CHOOSE((AL535&gt;=0%)+(AL535&gt;=21%)+(AL535&gt;=41%)+(AL535&gt;=61%)+(AL535&gt;=81%),"Leve","Menor","Moderado","Mayor","Catastrófico")</f>
        <v>Menor</v>
      </c>
      <c r="AN535" s="236" t="str">
        <f>INDEX('[6]MATRIZ RIESGO'!$D$6:$H$10,MATCH(AI535,'[6]MATRIZ RIESGO'!$C$6:$C$10,),MATCH(AM535,'[6]MATRIZ RIESGO'!$D$5:$H$5,))</f>
        <v>Moderado</v>
      </c>
      <c r="AO535" s="236" t="s">
        <v>67</v>
      </c>
      <c r="AP535" s="38"/>
      <c r="AQ535" s="38"/>
      <c r="AR535" s="44"/>
      <c r="AS535" s="38"/>
      <c r="AT535" s="38"/>
      <c r="AU535" s="38"/>
      <c r="AV535" s="237"/>
      <c r="AW535" s="237"/>
      <c r="BA535" s="197"/>
      <c r="BB535" s="197"/>
      <c r="BC535" s="197"/>
      <c r="BD535" s="197"/>
      <c r="BE535" s="197"/>
      <c r="BF535" s="197"/>
      <c r="BG535" s="197"/>
      <c r="BH535" s="197"/>
      <c r="BI535" s="197"/>
      <c r="BJ535" s="197"/>
      <c r="BK535" s="197"/>
      <c r="BL535" s="197"/>
      <c r="BM535" s="197"/>
      <c r="BN535" s="197"/>
      <c r="BO535" s="197"/>
      <c r="BP535" s="197"/>
      <c r="BQ535" s="197"/>
      <c r="BR535" s="197"/>
      <c r="BS535" s="197"/>
      <c r="BT535" s="197"/>
      <c r="BU535" s="197"/>
      <c r="BV535" s="197"/>
      <c r="BW535" s="197"/>
      <c r="BX535" s="197"/>
      <c r="BY535" s="197"/>
      <c r="BZ535" s="197"/>
      <c r="CA535" s="197"/>
      <c r="CB535" s="197"/>
      <c r="CC535" s="197"/>
      <c r="CD535" s="197"/>
      <c r="CE535" s="197"/>
      <c r="CF535" s="197"/>
      <c r="CG535" s="197"/>
      <c r="CH535" s="197"/>
      <c r="CI535" s="197"/>
      <c r="CJ535" s="197"/>
      <c r="CK535" s="197"/>
      <c r="CL535" s="197"/>
      <c r="FX535" s="28"/>
      <c r="FY535" s="120"/>
      <c r="FZ535" s="120"/>
      <c r="GA535" s="120"/>
      <c r="GB535" s="120"/>
      <c r="GC535" s="120"/>
      <c r="GD535" s="120"/>
      <c r="GE535" s="120"/>
      <c r="GF535" s="120"/>
      <c r="GG535" s="120"/>
      <c r="GH535" s="120"/>
      <c r="GI535" s="120"/>
      <c r="GJ535" s="120"/>
    </row>
    <row r="536" spans="1:192" ht="62.4" hidden="1" customHeight="1" x14ac:dyDescent="0.3">
      <c r="A536" s="264"/>
      <c r="B536" s="236"/>
      <c r="C536" s="133"/>
      <c r="D536" s="133"/>
      <c r="E536" s="134" t="str">
        <f>IFERROR(VLOOKUP(C536,Tabla4[#All],2,0),"")</f>
        <v/>
      </c>
      <c r="F536" s="133"/>
      <c r="G536" s="238"/>
      <c r="H536" s="236"/>
      <c r="I536" s="237"/>
      <c r="J536" s="237"/>
      <c r="K536" s="265"/>
      <c r="L536" s="237"/>
      <c r="M536" s="236"/>
      <c r="N536" s="236"/>
      <c r="O536" s="236"/>
      <c r="P536" s="236"/>
      <c r="Q536" s="236"/>
      <c r="R536" s="236"/>
      <c r="S536" s="236"/>
      <c r="T536" s="234"/>
      <c r="U536" s="236"/>
      <c r="V536" s="38"/>
      <c r="W536" s="38"/>
      <c r="X536" s="157"/>
      <c r="Y536" s="86"/>
      <c r="Z536" s="86"/>
      <c r="AA536" s="86" t="str">
        <f t="shared" ref="AA536:AA548" si="24">IF(AND(Y536=$GD$2,Z536=$GE$2),"50%",IF(AND(Y536=$GD$2,Z536=$GE$3),"40%",IF(AND(Y536=$GD$3,Z536=$GE$2),"40%",IF(AND(Y536=$GD$3,Z536=$GE$3),"30%",IF(AND(Y536=$GD$4,Z536=$GE$2),"35%",IF(AND(Y536=$GD$4,Z536=$GE$3),"25%",""))))))</f>
        <v/>
      </c>
      <c r="AB536" s="133"/>
      <c r="AC536" s="133"/>
      <c r="AD536" s="133"/>
      <c r="AE536" s="133"/>
      <c r="AF536" s="39" t="str">
        <f>IFERROR(IF(AND(X535="Probabilidad",X536="Probabilidad"),(AF535-(+AF535*AA536)),IF(X536="Probabilidad",(Q535-(+Q535*AA536)),IF(X536="Impacto",AF535,""))),"")</f>
        <v/>
      </c>
      <c r="AG536" s="242"/>
      <c r="AH536" s="242"/>
      <c r="AI536" s="236"/>
      <c r="AJ536" s="85" t="str">
        <f>IFERROR(IF(AND(X535="Impacto",AA536="Impacto"),(AJ535-(+AJ535*AA536)),IF(X536="Impacto",(T535-(+T535*AA536)),IF(X536="Probabilidad",AJ535,""))),"")</f>
        <v/>
      </c>
      <c r="AK536" s="242"/>
      <c r="AL536" s="242"/>
      <c r="AM536" s="236"/>
      <c r="AN536" s="236"/>
      <c r="AO536" s="236"/>
      <c r="AP536" s="38"/>
      <c r="AQ536" s="38"/>
      <c r="AR536" s="44"/>
      <c r="AS536" s="38"/>
      <c r="AT536" s="38"/>
      <c r="AU536" s="38"/>
      <c r="AV536" s="237"/>
      <c r="AW536" s="237"/>
    </row>
    <row r="537" spans="1:192" ht="153" hidden="1" customHeight="1" x14ac:dyDescent="0.3">
      <c r="A537" s="264"/>
      <c r="B537" s="236"/>
      <c r="C537" s="133"/>
      <c r="D537" s="133"/>
      <c r="E537" s="134" t="str">
        <f>IFERROR(VLOOKUP(C537,Tabla4[#All],2,0),"")</f>
        <v/>
      </c>
      <c r="F537" s="133"/>
      <c r="G537" s="238"/>
      <c r="H537" s="236"/>
      <c r="I537" s="237"/>
      <c r="J537" s="237"/>
      <c r="K537" s="265"/>
      <c r="L537" s="237"/>
      <c r="M537" s="236"/>
      <c r="N537" s="236"/>
      <c r="O537" s="236"/>
      <c r="P537" s="236"/>
      <c r="Q537" s="236"/>
      <c r="R537" s="236"/>
      <c r="S537" s="236"/>
      <c r="T537" s="234"/>
      <c r="U537" s="236"/>
      <c r="V537" s="38"/>
      <c r="W537" s="38"/>
      <c r="X537" s="157"/>
      <c r="Y537" s="86"/>
      <c r="Z537" s="86"/>
      <c r="AA537" s="86" t="str">
        <f t="shared" si="24"/>
        <v/>
      </c>
      <c r="AB537" s="133"/>
      <c r="AC537" s="133"/>
      <c r="AD537" s="133"/>
      <c r="AE537" s="133"/>
      <c r="AF537" s="39" t="str">
        <f>IFERROR(IF(AND(X536="Probabilidad",X537="Probabilidad"),(AF536-(+AF536*AA537)),IF(X537="Probabilidad",(Q536-(+Q536*AA537)),IF(X537="Impacto",AF536,""))),"")</f>
        <v/>
      </c>
      <c r="AG537" s="242"/>
      <c r="AH537" s="242"/>
      <c r="AI537" s="236"/>
      <c r="AJ537" s="85" t="str">
        <f>IFERROR(IF(AND(X536="Impacto",AA537="Impacto"),(AJ536-(+AJ536*AA537)),IF(X537="Impacto",(T536-(+T536*AA537)),IF(X537="Probabilidad",AJ536,""))),"")</f>
        <v/>
      </c>
      <c r="AK537" s="242"/>
      <c r="AL537" s="242"/>
      <c r="AM537" s="236"/>
      <c r="AN537" s="236"/>
      <c r="AO537" s="236"/>
      <c r="AP537" s="38"/>
      <c r="AQ537" s="38"/>
      <c r="AR537" s="44"/>
      <c r="AS537" s="38"/>
      <c r="AT537" s="38"/>
      <c r="AU537" s="38"/>
      <c r="AV537" s="237"/>
      <c r="AW537" s="237"/>
    </row>
    <row r="538" spans="1:192" ht="14.4" hidden="1" customHeight="1" x14ac:dyDescent="0.3">
      <c r="A538" s="264"/>
      <c r="B538" s="236"/>
      <c r="C538" s="133"/>
      <c r="D538" s="133"/>
      <c r="E538" s="134" t="str">
        <f>IFERROR(VLOOKUP(C538,Tabla4[#All],2,0),"")</f>
        <v/>
      </c>
      <c r="F538" s="133"/>
      <c r="G538" s="238"/>
      <c r="H538" s="236"/>
      <c r="I538" s="237"/>
      <c r="J538" s="237"/>
      <c r="K538" s="265"/>
      <c r="L538" s="237"/>
      <c r="M538" s="236"/>
      <c r="N538" s="236"/>
      <c r="O538" s="236"/>
      <c r="P538" s="236"/>
      <c r="Q538" s="236"/>
      <c r="R538" s="236"/>
      <c r="S538" s="236"/>
      <c r="T538" s="234"/>
      <c r="U538" s="236"/>
      <c r="V538" s="38"/>
      <c r="W538" s="38"/>
      <c r="X538" s="157"/>
      <c r="Y538" s="86"/>
      <c r="Z538" s="86"/>
      <c r="AA538" s="86" t="str">
        <f t="shared" si="24"/>
        <v/>
      </c>
      <c r="AB538" s="133"/>
      <c r="AC538" s="133"/>
      <c r="AD538" s="133"/>
      <c r="AE538" s="133"/>
      <c r="AF538" s="39" t="str">
        <f>IFERROR(IF(AND(X537="Probabilidad",X538="Probabilidad"),(AF537-(+AF537*AA538)),IF(X538="Probabilidad",(Q537-(+Q537*AA538)),IF(X538="Impacto",AF537,""))),"")</f>
        <v/>
      </c>
      <c r="AG538" s="242"/>
      <c r="AH538" s="242"/>
      <c r="AI538" s="236"/>
      <c r="AJ538" s="85" t="str">
        <f>IFERROR(IF(AND(X537="Impacto",AA538="Impacto"),(AJ537-(+AJ537*AA538)),IF(X538="Impacto",(T537-(+T537*AA538)),IF(X538="Probabilidad",AJ537,""))),"")</f>
        <v/>
      </c>
      <c r="AK538" s="242"/>
      <c r="AL538" s="242"/>
      <c r="AM538" s="236"/>
      <c r="AN538" s="236"/>
      <c r="AO538" s="236"/>
      <c r="AP538" s="38"/>
      <c r="AQ538" s="38"/>
      <c r="AR538" s="44"/>
      <c r="AS538" s="38"/>
      <c r="AT538" s="38"/>
      <c r="AU538" s="38"/>
      <c r="AV538" s="237"/>
      <c r="AW538" s="237"/>
    </row>
    <row r="539" spans="1:192" ht="14.4" hidden="1" customHeight="1" x14ac:dyDescent="0.3">
      <c r="A539" s="264"/>
      <c r="B539" s="236"/>
      <c r="C539" s="133"/>
      <c r="D539" s="133"/>
      <c r="E539" s="134" t="str">
        <f>IFERROR(VLOOKUP(C539,Tabla4[#All],2,0),"")</f>
        <v/>
      </c>
      <c r="F539" s="133"/>
      <c r="G539" s="238"/>
      <c r="H539" s="236"/>
      <c r="I539" s="237"/>
      <c r="J539" s="237"/>
      <c r="K539" s="265"/>
      <c r="L539" s="237"/>
      <c r="M539" s="236"/>
      <c r="N539" s="236"/>
      <c r="O539" s="236"/>
      <c r="P539" s="236"/>
      <c r="Q539" s="236"/>
      <c r="R539" s="236"/>
      <c r="S539" s="236"/>
      <c r="T539" s="234"/>
      <c r="U539" s="236"/>
      <c r="V539" s="38"/>
      <c r="W539" s="38"/>
      <c r="X539" s="157"/>
      <c r="Y539" s="86"/>
      <c r="Z539" s="86"/>
      <c r="AA539" s="86" t="str">
        <f t="shared" si="24"/>
        <v/>
      </c>
      <c r="AB539" s="133"/>
      <c r="AC539" s="133"/>
      <c r="AD539" s="133"/>
      <c r="AE539" s="133"/>
      <c r="AF539" s="39" t="str">
        <f>IFERROR(IF(AND(X538="Probabilidad",X539="Probabilidad"),(AF538-(+AF538*AA539)),IF(X539="Probabilidad",(Q538-(+Q538*AA539)),IF(X539="Impacto",AF538,""))),"")</f>
        <v/>
      </c>
      <c r="AG539" s="242"/>
      <c r="AH539" s="242"/>
      <c r="AI539" s="236"/>
      <c r="AJ539" s="85" t="str">
        <f>IFERROR(IF(AND(X538="Impacto",AA539="Impacto"),(AJ538-(+AJ538*AA539)),IF(X539="Impacto",(T538-(+T538*AA539)),IF(X539="Probabilidad",AJ538,""))),"")</f>
        <v/>
      </c>
      <c r="AK539" s="242"/>
      <c r="AL539" s="242"/>
      <c r="AM539" s="236"/>
      <c r="AN539" s="236"/>
      <c r="AO539" s="236"/>
      <c r="AP539" s="38"/>
      <c r="AQ539" s="38"/>
      <c r="AR539" s="44"/>
      <c r="AS539" s="38"/>
      <c r="AT539" s="38"/>
      <c r="AU539" s="38"/>
      <c r="AV539" s="237"/>
      <c r="AW539" s="237"/>
    </row>
    <row r="540" spans="1:192" ht="78.599999999999994" hidden="1" customHeight="1" x14ac:dyDescent="0.3">
      <c r="A540" s="264"/>
      <c r="B540" s="236"/>
      <c r="C540" s="133"/>
      <c r="D540" s="133"/>
      <c r="E540" s="134" t="str">
        <f>IFERROR(VLOOKUP(C540,Tabla4[#All],2,0),"")</f>
        <v/>
      </c>
      <c r="F540" s="133"/>
      <c r="G540" s="238"/>
      <c r="H540" s="236"/>
      <c r="I540" s="237"/>
      <c r="J540" s="237"/>
      <c r="K540" s="265"/>
      <c r="L540" s="237"/>
      <c r="M540" s="236"/>
      <c r="N540" s="236"/>
      <c r="O540" s="236"/>
      <c r="P540" s="236"/>
      <c r="Q540" s="236"/>
      <c r="R540" s="236"/>
      <c r="S540" s="236"/>
      <c r="T540" s="234"/>
      <c r="U540" s="236"/>
      <c r="V540" s="38"/>
      <c r="W540" s="38"/>
      <c r="X540" s="157"/>
      <c r="Y540" s="86"/>
      <c r="Z540" s="86"/>
      <c r="AA540" s="86" t="str">
        <f t="shared" si="24"/>
        <v/>
      </c>
      <c r="AB540" s="133"/>
      <c r="AC540" s="133"/>
      <c r="AD540" s="133"/>
      <c r="AE540" s="133"/>
      <c r="AF540" s="39" t="str">
        <f>IFERROR(IF(AND(X539="Probabilidad",X540="Probabilidad"),(AF539-(+AF539*AA540)),IF(X540="Probabilidad",(Q539-(+Q539*AA540)),IF(X540="Impacto",AF539,""))),"")</f>
        <v/>
      </c>
      <c r="AG540" s="242"/>
      <c r="AH540" s="242"/>
      <c r="AI540" s="236"/>
      <c r="AJ540" s="85" t="str">
        <f>IFERROR(IF(AND(X539="Impacto",AA540="Impacto"),(AJ539-(+AJ539*AA540)),IF(X540="Impacto",(T539-(+T539*AA540)),IF(X540="Probabilidad",AJ539,""))),"")</f>
        <v/>
      </c>
      <c r="AK540" s="242"/>
      <c r="AL540" s="242"/>
      <c r="AM540" s="236"/>
      <c r="AN540" s="236"/>
      <c r="AO540" s="236"/>
      <c r="AP540" s="38"/>
      <c r="AQ540" s="38"/>
      <c r="AR540" s="44"/>
      <c r="AS540" s="38"/>
      <c r="AT540" s="38"/>
      <c r="AU540" s="38"/>
      <c r="AV540" s="237"/>
      <c r="AW540" s="237"/>
    </row>
    <row r="541" spans="1:192" ht="68.400000000000006" hidden="1" customHeight="1" x14ac:dyDescent="0.3">
      <c r="A541" s="236"/>
      <c r="B541" s="236" t="s">
        <v>309</v>
      </c>
      <c r="C541" s="219"/>
      <c r="D541" s="219"/>
      <c r="E541" s="222" t="str">
        <f>IFERROR(VLOOKUP(C541,Tabla4[#All],2,0),"")</f>
        <v/>
      </c>
      <c r="F541" s="219"/>
      <c r="G541" s="238" t="s">
        <v>162</v>
      </c>
      <c r="H541" s="236" t="s">
        <v>71</v>
      </c>
      <c r="I541" s="236" t="s">
        <v>261</v>
      </c>
      <c r="J541" s="236" t="s">
        <v>732</v>
      </c>
      <c r="K541" s="236" t="s">
        <v>731</v>
      </c>
      <c r="L541" s="236" t="s">
        <v>264</v>
      </c>
      <c r="M541" s="236" t="s">
        <v>162</v>
      </c>
      <c r="N541" s="237" t="s">
        <v>265</v>
      </c>
      <c r="O541" s="237">
        <v>83</v>
      </c>
      <c r="P541" s="236" t="str">
        <f>IF(AND(O541&lt;=2),"Muy Baja",IF(AND(O541&gt;=3,O541&lt;=23),"Baja",IF(AND(O541&gt;=24,O541&lt;=499),"Media",IF(AND(O541&gt;=500,O541&lt;=4999),"Alta",IF(AND(O541&gt;=5000),"Muy Alta",FALSE)))))</f>
        <v>Media</v>
      </c>
      <c r="Q541" s="236" t="str">
        <f>IF(AND(O541&lt;=2),"20%",IF(AND(O541&gt;=3,O541&lt;=23),"40%",IF(AND(O541&gt;=24,O541&lt;=499),"60%",IF(AND(O541&gt;=500,O541&lt;=4999),"80%",IF(AND(O541&gt;=5000),"100%",FALSE)))))</f>
        <v>60%</v>
      </c>
      <c r="R541" s="236" t="s">
        <v>42</v>
      </c>
      <c r="S541" s="236" t="s">
        <v>146</v>
      </c>
      <c r="T541" s="234" t="str">
        <f>IF(AND(S541="Leve"),"20%",IF(AND(S541="Menor"),"40%",IF(AND(S541="Moderado"),"60%",IF(AND(S541="Mayor"),"80%",IF(AND(S541="Catastrófico"),"100%","")))))</f>
        <v>60%</v>
      </c>
      <c r="U541" s="236" t="s">
        <v>146</v>
      </c>
      <c r="V541" s="38">
        <v>1</v>
      </c>
      <c r="W541" s="46" t="s">
        <v>735</v>
      </c>
      <c r="X541" s="157" t="s">
        <v>54</v>
      </c>
      <c r="Y541" s="86" t="s">
        <v>51</v>
      </c>
      <c r="Z541" s="86" t="s">
        <v>57</v>
      </c>
      <c r="AA541" s="86" t="str">
        <f t="shared" si="24"/>
        <v>40%</v>
      </c>
      <c r="AB541" s="133" t="s">
        <v>786</v>
      </c>
      <c r="AC541" s="133" t="s">
        <v>792</v>
      </c>
      <c r="AD541" s="133" t="s">
        <v>787</v>
      </c>
      <c r="AE541" s="133" t="s">
        <v>789</v>
      </c>
      <c r="AF541" s="39">
        <f>IFERROR(IF(X541="Probabilidad",(Q541-(+Q541*AA541)),IF(X541="Impacto",Q541,"")),"")</f>
        <v>0.36</v>
      </c>
      <c r="AG541" s="242">
        <f>LOOKUP(2,1/(AF541:AF546&lt;&gt;""),AF541:AF546)</f>
        <v>0.36</v>
      </c>
      <c r="AH541" s="85"/>
      <c r="AI541" s="236" t="str">
        <f t="shared" ref="AI541" si="25">IF(AND(AH541&lt;=20%),"Muy Baja",IF(AND(AH541&gt;=21%,AH541&lt;=40%),"Baja",IF(AND(AH541&gt;=41%,AH541&lt;=60%),"Media",IF(AND(AH541&gt;=61%,AH541&lt;=80%),"Alta",IF(AND(AH541&gt;=81%,AH541&gt;=100%),"Muy Alta",FALSE)))))</f>
        <v>Muy Baja</v>
      </c>
      <c r="AJ541" s="85" t="str">
        <f>IFERROR(IF(X541="Impacto",(T541-(+T541*AA541)),IF(X541="Probabilidad",T541,"")),"")</f>
        <v>60%</v>
      </c>
      <c r="AK541" s="242" t="str">
        <f t="shared" ref="AK541" si="26">LOOKUP(2,1/(AJ541:AJ546&lt;&gt;""),AJ541:AJ546)</f>
        <v>60%</v>
      </c>
      <c r="AL541" s="85"/>
      <c r="AM541" s="262" t="s">
        <v>165</v>
      </c>
      <c r="AN541" s="263" t="str">
        <f>IF(OR(AND(AI541="Media",AM541="Leve"),AND(AI541="Alta",AM541="Leve"),AND(AI541="Alta",AM541="Menor"),AND(AI541="Media",AM541="Menor"),AND(AI541="Baja",AM541="Menor"),AND(AI541="Media",AM541="Moderado"),AND(AI541="Baja",AM541="Moderado"),AND(AI541="Muy Baja",AM541="Moderado")),"Moderado",IF(OR(AND(AI541="Baja",AM541="Leve"),AND(AI541="Muy Baja",AM541="Leve"),AND(AI541="Muy Baja",AM541="Menor")),"Bajo",IF(OR(AND(AI541="Muy Alta",AM541="Leve"),AND(AI541="Muy Alta",AM541="Menor"),AND(AI541="Muy Alta",AM541="Moderado"),AND(AI541="Alta",AM541="Moderado"),AND(AI541="Muy Alta",AM541="Mayor"),AND(AI541="Alta",AM541="Mayor"),AND(AI541="Media",AM541="Mayor"),AND(AI541="Baja",AM541="Mayor"),AND(AI541="Muy Baja",AM541="Mayor")),"Alto",IF(OR(AND(AI541="Alta",AM541="Catastrófico"),AND(AI541="Muy Alta",AM541="Catastrófico"),AND(AI541="Media",AM541="Catastrófico"),AND(AI541="Baja",AM541="Catastrófico"),AND(AI541="Muy Baja",AM541="Catastrófico")),"Extremo",IF(AM541="Catastrófico","Extremo")))))</f>
        <v>Bajo</v>
      </c>
      <c r="AO541" s="236" t="s">
        <v>67</v>
      </c>
      <c r="AP541" s="86" t="s">
        <v>748</v>
      </c>
      <c r="AQ541" s="82" t="s">
        <v>749</v>
      </c>
      <c r="AR541" s="83">
        <v>45778</v>
      </c>
      <c r="AS541" s="83">
        <v>45807</v>
      </c>
      <c r="AT541" s="86"/>
      <c r="AU541" s="86" t="s">
        <v>69</v>
      </c>
      <c r="AV541" s="237" t="s">
        <v>747</v>
      </c>
      <c r="AW541" s="237" t="s">
        <v>159</v>
      </c>
    </row>
    <row r="542" spans="1:192" ht="65.400000000000006" hidden="1" customHeight="1" x14ac:dyDescent="0.3">
      <c r="A542" s="236"/>
      <c r="B542" s="236"/>
      <c r="C542" s="220"/>
      <c r="D542" s="220"/>
      <c r="E542" s="223"/>
      <c r="F542" s="220"/>
      <c r="G542" s="238"/>
      <c r="H542" s="236"/>
      <c r="I542" s="236"/>
      <c r="J542" s="236"/>
      <c r="K542" s="236"/>
      <c r="L542" s="236"/>
      <c r="M542" s="236"/>
      <c r="N542" s="237"/>
      <c r="O542" s="237"/>
      <c r="P542" s="236"/>
      <c r="Q542" s="236"/>
      <c r="R542" s="236"/>
      <c r="S542" s="236"/>
      <c r="T542" s="234"/>
      <c r="U542" s="236"/>
      <c r="V542" s="38"/>
      <c r="W542" s="46"/>
      <c r="X542" s="157"/>
      <c r="Y542" s="86"/>
      <c r="Z542" s="86"/>
      <c r="AA542" s="86" t="str">
        <f t="shared" si="24"/>
        <v/>
      </c>
      <c r="AB542" s="133"/>
      <c r="AC542" s="133"/>
      <c r="AD542" s="133"/>
      <c r="AE542" s="133"/>
      <c r="AF542" s="39" t="str">
        <f>IFERROR(IF(AND(X541="Probabilidad",X542="Probabilidad"),(AF541-(+AF541*AA542)),IF(X542="Probabilidad",(Q541-(+Q541*AA542)),IF(X542="Impacto",AF541,""))),"")</f>
        <v/>
      </c>
      <c r="AG542" s="242"/>
      <c r="AH542" s="85"/>
      <c r="AI542" s="236"/>
      <c r="AJ542" s="85" t="str">
        <f>IFERROR(IF(AND(X541="Impacto",AA542="Impacto"),(AJ541-(+AJ541*AA542)),IF(X542="Impacto",(T541-(+T541*AA542)),IF(X542="Probabilidad",AJ541,""))),"")</f>
        <v/>
      </c>
      <c r="AK542" s="242"/>
      <c r="AL542" s="85"/>
      <c r="AM542" s="262"/>
      <c r="AN542" s="263"/>
      <c r="AO542" s="236"/>
      <c r="AP542" s="86"/>
      <c r="AQ542" s="86"/>
      <c r="AR542" s="45"/>
      <c r="AS542" s="86"/>
      <c r="AT542" s="86"/>
      <c r="AU542" s="86"/>
      <c r="AV542" s="237"/>
      <c r="AW542" s="237"/>
    </row>
    <row r="543" spans="1:192" ht="14.4" hidden="1" customHeight="1" x14ac:dyDescent="0.3">
      <c r="A543" s="236"/>
      <c r="B543" s="236"/>
      <c r="C543" s="220"/>
      <c r="D543" s="220"/>
      <c r="E543" s="223"/>
      <c r="F543" s="220"/>
      <c r="G543" s="238"/>
      <c r="H543" s="236"/>
      <c r="I543" s="236"/>
      <c r="J543" s="236"/>
      <c r="K543" s="236"/>
      <c r="L543" s="236"/>
      <c r="M543" s="236"/>
      <c r="N543" s="237"/>
      <c r="O543" s="237"/>
      <c r="P543" s="236"/>
      <c r="Q543" s="236"/>
      <c r="R543" s="236"/>
      <c r="S543" s="236"/>
      <c r="T543" s="234"/>
      <c r="U543" s="236"/>
      <c r="V543" s="38"/>
      <c r="W543" s="46"/>
      <c r="X543" s="157"/>
      <c r="Y543" s="86"/>
      <c r="Z543" s="86"/>
      <c r="AA543" s="86" t="str">
        <f t="shared" si="24"/>
        <v/>
      </c>
      <c r="AB543" s="133"/>
      <c r="AC543" s="133"/>
      <c r="AD543" s="133"/>
      <c r="AE543" s="133"/>
      <c r="AF543" s="39" t="str">
        <f>IFERROR(IF(AND(X542="Probabilidad",X543="Probabilidad"),(AF542-(+AF542*AA543)),IF(X543="Probabilidad",(Q542-(+Q542*AA543)),IF(X543="Impacto",AF542,""))),"")</f>
        <v/>
      </c>
      <c r="AG543" s="242"/>
      <c r="AH543" s="85"/>
      <c r="AI543" s="236"/>
      <c r="AJ543" s="85" t="str">
        <f>IFERROR(IF(AND(X542="Impacto",AA543="Impacto"),(AJ542-(+AJ542*AA543)),IF(X543="Impacto",(T542-(+T542*AA543)),IF(X543="Probabilidad",AJ542,""))),"")</f>
        <v/>
      </c>
      <c r="AK543" s="242"/>
      <c r="AL543" s="85"/>
      <c r="AM543" s="262"/>
      <c r="AN543" s="263"/>
      <c r="AO543" s="236"/>
      <c r="AP543" s="86"/>
      <c r="AQ543" s="86"/>
      <c r="AR543" s="45"/>
      <c r="AS543" s="86"/>
      <c r="AT543" s="86"/>
      <c r="AU543" s="86"/>
      <c r="AV543" s="237"/>
      <c r="AW543" s="237"/>
    </row>
    <row r="544" spans="1:192" ht="179.4" hidden="1" customHeight="1" x14ac:dyDescent="0.3">
      <c r="A544" s="236"/>
      <c r="B544" s="236"/>
      <c r="C544" s="220"/>
      <c r="D544" s="220"/>
      <c r="E544" s="223"/>
      <c r="F544" s="220"/>
      <c r="G544" s="238"/>
      <c r="H544" s="236"/>
      <c r="I544" s="236"/>
      <c r="J544" s="236"/>
      <c r="K544" s="236"/>
      <c r="L544" s="236"/>
      <c r="M544" s="236"/>
      <c r="N544" s="237"/>
      <c r="O544" s="237"/>
      <c r="P544" s="236"/>
      <c r="Q544" s="236"/>
      <c r="R544" s="236"/>
      <c r="S544" s="236"/>
      <c r="T544" s="234"/>
      <c r="U544" s="236"/>
      <c r="V544" s="38">
        <v>2</v>
      </c>
      <c r="W544" s="46" t="s">
        <v>733</v>
      </c>
      <c r="X544" s="157"/>
      <c r="Y544" s="86"/>
      <c r="Z544" s="86"/>
      <c r="AA544" s="86" t="str">
        <f t="shared" si="24"/>
        <v/>
      </c>
      <c r="AB544" s="133"/>
      <c r="AC544" s="133"/>
      <c r="AD544" s="133"/>
      <c r="AE544" s="133"/>
      <c r="AF544" s="39" t="str">
        <f>IFERROR(IF(AND(X543="Probabilidad",X544="Probabilidad"),(AF543-(+AF543*AA544)),IF(X544="Probabilidad",(Q543-(+Q543*AA544)),IF(X544="Impacto",AF543,""))),"")</f>
        <v/>
      </c>
      <c r="AG544" s="242"/>
      <c r="AH544" s="85"/>
      <c r="AI544" s="236"/>
      <c r="AJ544" s="85" t="str">
        <f>IFERROR(IF(AND(X543="Impacto",AA544="Impacto"),(AJ543-(+AJ543*AA544)),IF(X544="Impacto",(T543-(+T543*AA544)),IF(X544="Probabilidad",AJ543,""))),"")</f>
        <v/>
      </c>
      <c r="AK544" s="242"/>
      <c r="AL544" s="85"/>
      <c r="AM544" s="262"/>
      <c r="AN544" s="263"/>
      <c r="AO544" s="236"/>
      <c r="AP544" s="86" t="s">
        <v>752</v>
      </c>
      <c r="AQ544" s="82" t="s">
        <v>750</v>
      </c>
      <c r="AR544" s="83">
        <v>45778</v>
      </c>
      <c r="AS544" s="45">
        <v>46022</v>
      </c>
      <c r="AT544" s="86"/>
      <c r="AU544" s="86" t="s">
        <v>69</v>
      </c>
      <c r="AV544" s="237"/>
      <c r="AW544" s="237"/>
    </row>
    <row r="545" spans="1:49" ht="14.4" hidden="1" customHeight="1" x14ac:dyDescent="0.3">
      <c r="A545" s="236"/>
      <c r="B545" s="236"/>
      <c r="C545" s="220"/>
      <c r="D545" s="220"/>
      <c r="E545" s="223"/>
      <c r="F545" s="220"/>
      <c r="G545" s="238"/>
      <c r="H545" s="236"/>
      <c r="I545" s="236"/>
      <c r="J545" s="236"/>
      <c r="K545" s="236"/>
      <c r="L545" s="236"/>
      <c r="M545" s="236"/>
      <c r="N545" s="237"/>
      <c r="O545" s="237"/>
      <c r="P545" s="236"/>
      <c r="Q545" s="236"/>
      <c r="R545" s="236"/>
      <c r="S545" s="236"/>
      <c r="T545" s="234"/>
      <c r="U545" s="236"/>
      <c r="V545" s="38">
        <v>3</v>
      </c>
      <c r="W545" s="46" t="s">
        <v>734</v>
      </c>
      <c r="X545" s="157"/>
      <c r="Y545" s="86"/>
      <c r="Z545" s="86"/>
      <c r="AA545" s="86"/>
      <c r="AB545" s="133"/>
      <c r="AC545" s="133"/>
      <c r="AD545" s="133"/>
      <c r="AE545" s="133"/>
      <c r="AF545" s="39"/>
      <c r="AG545" s="242"/>
      <c r="AH545" s="85"/>
      <c r="AI545" s="236"/>
      <c r="AJ545" s="85"/>
      <c r="AK545" s="242"/>
      <c r="AL545" s="85"/>
      <c r="AM545" s="262"/>
      <c r="AN545" s="263"/>
      <c r="AO545" s="236"/>
      <c r="AP545" s="86" t="s">
        <v>753</v>
      </c>
      <c r="AQ545" s="82" t="s">
        <v>750</v>
      </c>
      <c r="AR545" s="83">
        <v>45778</v>
      </c>
      <c r="AS545" s="83">
        <v>45807</v>
      </c>
      <c r="AT545" s="86"/>
      <c r="AU545" s="86" t="s">
        <v>69</v>
      </c>
      <c r="AV545" s="237"/>
      <c r="AW545" s="237"/>
    </row>
    <row r="546" spans="1:49" ht="82.8" hidden="1" customHeight="1" x14ac:dyDescent="0.3">
      <c r="A546" s="236"/>
      <c r="B546" s="236"/>
      <c r="C546" s="221"/>
      <c r="D546" s="221"/>
      <c r="E546" s="224"/>
      <c r="F546" s="221"/>
      <c r="G546" s="238"/>
      <c r="H546" s="236"/>
      <c r="I546" s="236"/>
      <c r="J546" s="236"/>
      <c r="K546" s="236"/>
      <c r="L546" s="236"/>
      <c r="M546" s="236"/>
      <c r="N546" s="237"/>
      <c r="O546" s="237"/>
      <c r="P546" s="236"/>
      <c r="Q546" s="236"/>
      <c r="R546" s="236"/>
      <c r="S546" s="236"/>
      <c r="T546" s="234"/>
      <c r="U546" s="236"/>
      <c r="V546" s="38"/>
      <c r="W546" s="46"/>
      <c r="X546" s="157"/>
      <c r="Y546" s="86"/>
      <c r="Z546" s="86"/>
      <c r="AA546" s="86" t="str">
        <f t="shared" si="24"/>
        <v/>
      </c>
      <c r="AB546" s="133"/>
      <c r="AC546" s="133"/>
      <c r="AD546" s="133"/>
      <c r="AE546" s="133"/>
      <c r="AF546" s="39" t="str">
        <f>IFERROR(IF(AND(X544="Probabilidad",X546="Probabilidad"),(AF544-(+AF544*AA546)),IF(X546="Probabilidad",(Q544-(+Q544*AA546)),IF(X546="Impacto",AF544,""))),"")</f>
        <v/>
      </c>
      <c r="AG546" s="242"/>
      <c r="AH546" s="85"/>
      <c r="AI546" s="236"/>
      <c r="AJ546" s="85" t="str">
        <f>IFERROR(IF(AND(X544="Impacto",AA546="Impacto"),(AJ544-(+AJ544*AA546)),IF(X546="Impacto",(T544-(+T544*AA546)),IF(X546="Probabilidad",AJ544,""))),"")</f>
        <v/>
      </c>
      <c r="AK546" s="242"/>
      <c r="AL546" s="85"/>
      <c r="AM546" s="262"/>
      <c r="AN546" s="263"/>
      <c r="AO546" s="236"/>
      <c r="AP546" s="86" t="s">
        <v>751</v>
      </c>
      <c r="AQ546" s="86" t="s">
        <v>750</v>
      </c>
      <c r="AR546" s="45">
        <v>45778</v>
      </c>
      <c r="AS546" s="45">
        <v>46022</v>
      </c>
      <c r="AT546" s="86"/>
      <c r="AU546" s="86" t="s">
        <v>69</v>
      </c>
      <c r="AV546" s="237"/>
      <c r="AW546" s="237"/>
    </row>
    <row r="547" spans="1:49" ht="17.399999999999999" hidden="1" customHeight="1" x14ac:dyDescent="0.3">
      <c r="A547" s="236"/>
      <c r="B547" s="236" t="s">
        <v>873</v>
      </c>
      <c r="C547" s="219" t="s">
        <v>804</v>
      </c>
      <c r="D547" s="219" t="s">
        <v>804</v>
      </c>
      <c r="E547" s="222" t="str">
        <f>IFERROR(VLOOKUP(C547,Tabla4[#All],2,0),"")</f>
        <v>Eventos relacionados con las conductas o comportamientos de los empleados que afectan la Integridad Pública</v>
      </c>
      <c r="F547" s="219" t="s">
        <v>806</v>
      </c>
      <c r="G547" s="238" t="s">
        <v>32</v>
      </c>
      <c r="H547" s="236" t="s">
        <v>72</v>
      </c>
      <c r="I547" s="236" t="s">
        <v>874</v>
      </c>
      <c r="J547" s="236" t="s">
        <v>875</v>
      </c>
      <c r="K547" s="231" t="s">
        <v>178</v>
      </c>
      <c r="L547" s="237" t="s">
        <v>193</v>
      </c>
      <c r="M547" s="236" t="s">
        <v>32</v>
      </c>
      <c r="N547" s="237" t="s">
        <v>896</v>
      </c>
      <c r="O547" s="237">
        <v>1</v>
      </c>
      <c r="P547" s="203" t="str">
        <f>IF(AND(O547&lt;=2),"Muy Baja",IF(AND(O547&gt;=3,O547&lt;=23),"Baja",IF(AND(O547&gt;=24,O547&lt;=499),"Media",IF(AND(O547&gt;=500,O547&lt;=4999),"Alta",IF(AND(O547&gt;=5000),"Muy Alta",FALSE)))))</f>
        <v>Muy Baja</v>
      </c>
      <c r="Q547" s="203" t="str">
        <f>IF(AND(O547&lt;=2),"20%",IF(AND(O547&gt;=3,O547&lt;=23),"40%",IF(AND(O547&gt;=24,O547&lt;=499),"60%",IF(AND(O547&gt;=500,O547&lt;=4999),"80%",IF(AND(O547&gt;=5000),"100%",FALSE)))))</f>
        <v>20%</v>
      </c>
      <c r="R547" s="203" t="s">
        <v>40</v>
      </c>
      <c r="S547" s="256" t="s">
        <v>164</v>
      </c>
      <c r="T547" s="209">
        <v>0.2</v>
      </c>
      <c r="U547" s="259" t="s">
        <v>174</v>
      </c>
      <c r="V547" s="38">
        <v>1</v>
      </c>
      <c r="W547" s="38" t="s">
        <v>727</v>
      </c>
      <c r="X547" s="157" t="s">
        <v>54</v>
      </c>
      <c r="Y547" s="130" t="s">
        <v>51</v>
      </c>
      <c r="Z547" s="130" t="s">
        <v>57</v>
      </c>
      <c r="AA547" s="143" t="str">
        <f t="shared" si="24"/>
        <v>40%</v>
      </c>
      <c r="AB547" s="133" t="s">
        <v>783</v>
      </c>
      <c r="AC547" s="133" t="s">
        <v>852</v>
      </c>
      <c r="AD547" s="133" t="s">
        <v>784</v>
      </c>
      <c r="AE547" s="133" t="s">
        <v>785</v>
      </c>
      <c r="AF547" s="209">
        <v>0.36</v>
      </c>
      <c r="AG547" s="242">
        <v>0.4</v>
      </c>
      <c r="AH547" s="242"/>
      <c r="AI547" s="236" t="str">
        <f t="shared" ref="AI547" si="27">IF(AND(AH547&lt;=20%),"Muy Baja",IF(AND(AH547&gt;=21%,AH547&lt;=40%),"Baja",IF(AND(AH547&gt;=41%,AH547&lt;=60%),"Media",IF(AND(AH547&gt;=61%,AH547&lt;=80%),"Alta",IF(AND(AH547&gt;=81%,AH547&gt;=100%),"Muy Alta",FALSE)))))</f>
        <v>Muy Baja</v>
      </c>
      <c r="AJ547" s="243">
        <v>0.2</v>
      </c>
      <c r="AK547" s="242">
        <f t="shared" ref="AK547" si="28">LOOKUP(2,1/(AJ547:AJ552&lt;&gt;""),AJ547:AJ552)</f>
        <v>0.2</v>
      </c>
      <c r="AL547" s="242"/>
      <c r="AM547" s="236" t="s">
        <v>166</v>
      </c>
      <c r="AN547" s="236" t="s">
        <v>169</v>
      </c>
      <c r="AO547" s="236" t="s">
        <v>67</v>
      </c>
      <c r="AP547" s="203"/>
      <c r="AQ547" s="203"/>
      <c r="AR547" s="253"/>
      <c r="AS547" s="203"/>
      <c r="AT547" s="203"/>
      <c r="AU547" s="203"/>
      <c r="AV547" s="236"/>
      <c r="AW547" s="236" t="s">
        <v>159</v>
      </c>
    </row>
    <row r="548" spans="1:49" ht="16.8" hidden="1" customHeight="1" x14ac:dyDescent="0.3">
      <c r="A548" s="236"/>
      <c r="B548" s="236"/>
      <c r="C548" s="220"/>
      <c r="D548" s="220"/>
      <c r="E548" s="223"/>
      <c r="F548" s="220"/>
      <c r="G548" s="238"/>
      <c r="H548" s="236"/>
      <c r="I548" s="236"/>
      <c r="J548" s="236"/>
      <c r="K548" s="232"/>
      <c r="L548" s="237"/>
      <c r="M548" s="236"/>
      <c r="N548" s="237"/>
      <c r="O548" s="237"/>
      <c r="P548" s="204"/>
      <c r="Q548" s="204"/>
      <c r="R548" s="204"/>
      <c r="S548" s="257"/>
      <c r="T548" s="204"/>
      <c r="U548" s="260"/>
      <c r="V548" s="38">
        <v>2</v>
      </c>
      <c r="W548" s="38" t="s">
        <v>179</v>
      </c>
      <c r="X548" s="157" t="s">
        <v>54</v>
      </c>
      <c r="Y548" s="130" t="s">
        <v>51</v>
      </c>
      <c r="Z548" s="130" t="s">
        <v>57</v>
      </c>
      <c r="AA548" s="143" t="str">
        <f t="shared" si="24"/>
        <v>40%</v>
      </c>
      <c r="AB548" s="133" t="s">
        <v>790</v>
      </c>
      <c r="AC548" s="133" t="s">
        <v>852</v>
      </c>
      <c r="AD548" s="133" t="s">
        <v>784</v>
      </c>
      <c r="AE548" s="133" t="s">
        <v>785</v>
      </c>
      <c r="AF548" s="247"/>
      <c r="AG548" s="242"/>
      <c r="AH548" s="242"/>
      <c r="AI548" s="236"/>
      <c r="AJ548" s="244"/>
      <c r="AK548" s="242"/>
      <c r="AL548" s="242"/>
      <c r="AM548" s="236"/>
      <c r="AN548" s="236"/>
      <c r="AO548" s="236"/>
      <c r="AP548" s="204"/>
      <c r="AQ548" s="204"/>
      <c r="AR548" s="254"/>
      <c r="AS548" s="204"/>
      <c r="AT548" s="204"/>
      <c r="AU548" s="204"/>
      <c r="AV548" s="236"/>
      <c r="AW548" s="236"/>
    </row>
    <row r="549" spans="1:49" ht="14.4" hidden="1" customHeight="1" x14ac:dyDescent="0.3">
      <c r="A549" s="236"/>
      <c r="B549" s="236"/>
      <c r="C549" s="220"/>
      <c r="D549" s="220"/>
      <c r="E549" s="223"/>
      <c r="F549" s="220"/>
      <c r="G549" s="238"/>
      <c r="H549" s="236"/>
      <c r="I549" s="236"/>
      <c r="J549" s="236"/>
      <c r="K549" s="232"/>
      <c r="L549" s="237"/>
      <c r="M549" s="236"/>
      <c r="N549" s="237"/>
      <c r="O549" s="237"/>
      <c r="P549" s="204"/>
      <c r="Q549" s="204"/>
      <c r="R549" s="204"/>
      <c r="S549" s="257"/>
      <c r="T549" s="204"/>
      <c r="U549" s="260"/>
      <c r="V549" s="38"/>
      <c r="W549" s="38"/>
      <c r="X549" s="157"/>
      <c r="Y549" s="130"/>
      <c r="Z549" s="130"/>
      <c r="AA549" s="130"/>
      <c r="AB549" s="133"/>
      <c r="AC549" s="133"/>
      <c r="AD549" s="133"/>
      <c r="AE549" s="133"/>
      <c r="AF549" s="247"/>
      <c r="AG549" s="242"/>
      <c r="AH549" s="242"/>
      <c r="AI549" s="236"/>
      <c r="AJ549" s="244"/>
      <c r="AK549" s="242"/>
      <c r="AL549" s="242"/>
      <c r="AM549" s="236"/>
      <c r="AN549" s="236"/>
      <c r="AO549" s="236"/>
      <c r="AP549" s="204"/>
      <c r="AQ549" s="204"/>
      <c r="AR549" s="254"/>
      <c r="AS549" s="204"/>
      <c r="AT549" s="204"/>
      <c r="AU549" s="204"/>
      <c r="AV549" s="236"/>
      <c r="AW549" s="236"/>
    </row>
    <row r="550" spans="1:49" ht="14.4" hidden="1" customHeight="1" x14ac:dyDescent="0.3">
      <c r="A550" s="236"/>
      <c r="B550" s="236"/>
      <c r="C550" s="220"/>
      <c r="D550" s="220"/>
      <c r="E550" s="223"/>
      <c r="F550" s="220"/>
      <c r="G550" s="238"/>
      <c r="H550" s="236"/>
      <c r="I550" s="236"/>
      <c r="J550" s="236"/>
      <c r="K550" s="232"/>
      <c r="L550" s="237"/>
      <c r="M550" s="236"/>
      <c r="N550" s="237"/>
      <c r="O550" s="237"/>
      <c r="P550" s="204"/>
      <c r="Q550" s="204"/>
      <c r="R550" s="204"/>
      <c r="S550" s="257"/>
      <c r="T550" s="204"/>
      <c r="U550" s="260"/>
      <c r="V550" s="38"/>
      <c r="W550" s="46"/>
      <c r="X550" s="157"/>
      <c r="Y550" s="130"/>
      <c r="Z550" s="130"/>
      <c r="AA550" s="130"/>
      <c r="AB550" s="133"/>
      <c r="AC550" s="133"/>
      <c r="AD550" s="133"/>
      <c r="AE550" s="133"/>
      <c r="AF550" s="247"/>
      <c r="AG550" s="242"/>
      <c r="AH550" s="242"/>
      <c r="AI550" s="236"/>
      <c r="AJ550" s="244"/>
      <c r="AK550" s="242"/>
      <c r="AL550" s="242"/>
      <c r="AM550" s="236"/>
      <c r="AN550" s="236"/>
      <c r="AO550" s="236"/>
      <c r="AP550" s="204"/>
      <c r="AQ550" s="204"/>
      <c r="AR550" s="254"/>
      <c r="AS550" s="204"/>
      <c r="AT550" s="204"/>
      <c r="AU550" s="204"/>
      <c r="AV550" s="236"/>
      <c r="AW550" s="236"/>
    </row>
    <row r="551" spans="1:49" ht="14.4" hidden="1" customHeight="1" x14ac:dyDescent="0.3">
      <c r="A551" s="236"/>
      <c r="B551" s="236"/>
      <c r="C551" s="220"/>
      <c r="D551" s="220"/>
      <c r="E551" s="223"/>
      <c r="F551" s="220"/>
      <c r="G551" s="238"/>
      <c r="H551" s="236"/>
      <c r="I551" s="236"/>
      <c r="J551" s="236"/>
      <c r="K551" s="232"/>
      <c r="L551" s="237"/>
      <c r="M551" s="236"/>
      <c r="N551" s="237"/>
      <c r="O551" s="237"/>
      <c r="P551" s="204"/>
      <c r="Q551" s="204"/>
      <c r="R551" s="204"/>
      <c r="S551" s="257"/>
      <c r="T551" s="204"/>
      <c r="U551" s="260"/>
      <c r="V551" s="38"/>
      <c r="W551" s="46"/>
      <c r="X551" s="157"/>
      <c r="Y551" s="130"/>
      <c r="Z551" s="130"/>
      <c r="AA551" s="130"/>
      <c r="AB551" s="133"/>
      <c r="AC551" s="133"/>
      <c r="AD551" s="133"/>
      <c r="AE551" s="133"/>
      <c r="AF551" s="247"/>
      <c r="AG551" s="242"/>
      <c r="AH551" s="242"/>
      <c r="AI551" s="236"/>
      <c r="AJ551" s="244"/>
      <c r="AK551" s="242"/>
      <c r="AL551" s="242"/>
      <c r="AM551" s="236"/>
      <c r="AN551" s="236"/>
      <c r="AO551" s="236"/>
      <c r="AP551" s="204"/>
      <c r="AQ551" s="204"/>
      <c r="AR551" s="254"/>
      <c r="AS551" s="204"/>
      <c r="AT551" s="204"/>
      <c r="AU551" s="204"/>
      <c r="AV551" s="236"/>
      <c r="AW551" s="236"/>
    </row>
    <row r="552" spans="1:49" ht="31.2" hidden="1" customHeight="1" x14ac:dyDescent="0.3">
      <c r="A552" s="236"/>
      <c r="B552" s="236"/>
      <c r="C552" s="221"/>
      <c r="D552" s="221"/>
      <c r="E552" s="224"/>
      <c r="F552" s="221"/>
      <c r="G552" s="238"/>
      <c r="H552" s="236"/>
      <c r="I552" s="236"/>
      <c r="J552" s="236"/>
      <c r="K552" s="233"/>
      <c r="L552" s="237"/>
      <c r="M552" s="236"/>
      <c r="N552" s="237"/>
      <c r="O552" s="237"/>
      <c r="P552" s="205"/>
      <c r="Q552" s="205"/>
      <c r="R552" s="205"/>
      <c r="S552" s="258"/>
      <c r="T552" s="205"/>
      <c r="U552" s="261"/>
      <c r="V552" s="38">
        <v>3</v>
      </c>
      <c r="W552" s="38" t="s">
        <v>180</v>
      </c>
      <c r="X552" s="157" t="s">
        <v>54</v>
      </c>
      <c r="Y552" s="130" t="s">
        <v>51</v>
      </c>
      <c r="Z552" s="130" t="s">
        <v>57</v>
      </c>
      <c r="AA552" s="143" t="str">
        <f>IF(AND(Y552=$GD$2,Z559=$GE$2),"50%",IF(AND(Y559=$GD$2,Z559=$GE$3),"40%",IF(AND(Y559=$GD$3,Z559=$GE$2),"40%",IF(AND(Y552=$GD$3,Z559=$GE$3),"30%",IF(AND(Y559=$GD$4,Z559=$GE$2),"35%",IF(AND(Y559=$GD$4,Z559=$GE$3),"25%",""))))))</f>
        <v>40%</v>
      </c>
      <c r="AB552" s="133" t="s">
        <v>790</v>
      </c>
      <c r="AC552" s="133" t="s">
        <v>852</v>
      </c>
      <c r="AD552" s="133" t="s">
        <v>796</v>
      </c>
      <c r="AE552" s="133" t="s">
        <v>785</v>
      </c>
      <c r="AF552" s="248"/>
      <c r="AG552" s="242"/>
      <c r="AH552" s="242"/>
      <c r="AI552" s="236"/>
      <c r="AJ552" s="245"/>
      <c r="AK552" s="242"/>
      <c r="AL552" s="242"/>
      <c r="AM552" s="236"/>
      <c r="AN552" s="236"/>
      <c r="AO552" s="236"/>
      <c r="AP552" s="205"/>
      <c r="AQ552" s="205"/>
      <c r="AR552" s="255"/>
      <c r="AS552" s="205"/>
      <c r="AT552" s="205"/>
      <c r="AU552" s="205"/>
      <c r="AV552" s="236"/>
      <c r="AW552" s="236"/>
    </row>
    <row r="553" spans="1:49" ht="0.6" hidden="1" customHeight="1" x14ac:dyDescent="0.3">
      <c r="A553" s="238"/>
      <c r="B553" s="238" t="s">
        <v>876</v>
      </c>
      <c r="C553" s="219" t="s">
        <v>804</v>
      </c>
      <c r="D553" s="219" t="s">
        <v>821</v>
      </c>
      <c r="E553" s="222" t="str">
        <f>IFERROR(VLOOKUP(C553,Tabla4[#All],2,0),"")</f>
        <v>Eventos relacionados con las conductas o comportamientos de los empleados que afectan la Integridad Pública</v>
      </c>
      <c r="F553" s="219" t="s">
        <v>806</v>
      </c>
      <c r="G553" s="238" t="s">
        <v>891</v>
      </c>
      <c r="H553" s="236" t="s">
        <v>72</v>
      </c>
      <c r="I553" s="236" t="s">
        <v>517</v>
      </c>
      <c r="J553" s="236" t="s">
        <v>535</v>
      </c>
      <c r="K553" s="249" t="s">
        <v>536</v>
      </c>
      <c r="L553" s="237" t="s">
        <v>592</v>
      </c>
      <c r="M553" s="236" t="s">
        <v>891</v>
      </c>
      <c r="N553" s="237"/>
      <c r="O553" s="237">
        <v>750</v>
      </c>
      <c r="P553" s="203" t="s">
        <v>172</v>
      </c>
      <c r="Q553" s="203"/>
      <c r="R553" s="203" t="s">
        <v>48</v>
      </c>
      <c r="S553" s="203" t="s">
        <v>166</v>
      </c>
      <c r="T553" s="210">
        <v>0.6</v>
      </c>
      <c r="U553" s="203" t="s">
        <v>169</v>
      </c>
      <c r="V553" s="228">
        <v>1</v>
      </c>
      <c r="W553" s="203" t="s">
        <v>537</v>
      </c>
      <c r="X553" s="206" t="s">
        <v>54</v>
      </c>
      <c r="Y553" s="203" t="s">
        <v>52</v>
      </c>
      <c r="Z553" s="203" t="s">
        <v>57</v>
      </c>
      <c r="AA553" s="209">
        <v>0.3</v>
      </c>
      <c r="AB553" s="219" t="s">
        <v>786</v>
      </c>
      <c r="AC553" s="219" t="s">
        <v>792</v>
      </c>
      <c r="AD553" s="219" t="s">
        <v>787</v>
      </c>
      <c r="AE553" s="219" t="s">
        <v>789</v>
      </c>
      <c r="AF553" s="308">
        <v>0.4</v>
      </c>
      <c r="AG553" s="242">
        <v>0.2</v>
      </c>
      <c r="AH553" s="118"/>
      <c r="AI553" s="236" t="str">
        <f t="shared" ref="AI553" si="29">IF(AND(AH553&lt;=20%),"Muy Baja",IF(AND(AH553&gt;=21%,AH553&lt;=40%),"Baja",IF(AND(AH553&gt;=41%,AH553&lt;=60%),"Media",IF(AND(AH553&gt;=61%,AH553&lt;=80%),"Alta",IF(AND(AH553&gt;=81%,AH553&gt;=100%),"Muy Alta",FALSE)))))</f>
        <v>Muy Baja</v>
      </c>
      <c r="AJ553" s="243">
        <v>0.2</v>
      </c>
      <c r="AK553" s="242">
        <f t="shared" ref="AK553" si="30">LOOKUP(2,1/(AJ553:AJ558&lt;&gt;""),AJ553:AJ558)</f>
        <v>0.2</v>
      </c>
      <c r="AL553" s="118"/>
      <c r="AM553" s="236" t="s">
        <v>166</v>
      </c>
      <c r="AN553" s="236" t="s">
        <v>169</v>
      </c>
      <c r="AO553" s="236" t="s">
        <v>67</v>
      </c>
      <c r="AP553" s="203"/>
      <c r="AQ553" s="203"/>
      <c r="AR553" s="253"/>
      <c r="AS553" s="203"/>
      <c r="AT553" s="203"/>
      <c r="AU553" s="203"/>
      <c r="AV553" s="236"/>
      <c r="AW553" s="236" t="s">
        <v>159</v>
      </c>
    </row>
    <row r="554" spans="1:49" ht="121.2" hidden="1" customHeight="1" x14ac:dyDescent="0.3">
      <c r="A554" s="238"/>
      <c r="B554" s="238"/>
      <c r="C554" s="220"/>
      <c r="D554" s="220"/>
      <c r="E554" s="223"/>
      <c r="F554" s="220"/>
      <c r="G554" s="238"/>
      <c r="H554" s="236"/>
      <c r="I554" s="236"/>
      <c r="J554" s="236"/>
      <c r="K554" s="250"/>
      <c r="L554" s="237"/>
      <c r="M554" s="236"/>
      <c r="N554" s="237"/>
      <c r="O554" s="237"/>
      <c r="P554" s="204"/>
      <c r="Q554" s="204"/>
      <c r="R554" s="204"/>
      <c r="S554" s="204"/>
      <c r="T554" s="211"/>
      <c r="U554" s="204"/>
      <c r="V554" s="229"/>
      <c r="W554" s="204"/>
      <c r="X554" s="207"/>
      <c r="Y554" s="204"/>
      <c r="Z554" s="204"/>
      <c r="AA554" s="247"/>
      <c r="AB554" s="220"/>
      <c r="AC554" s="220"/>
      <c r="AD554" s="220"/>
      <c r="AE554" s="220"/>
      <c r="AF554" s="310"/>
      <c r="AG554" s="242"/>
      <c r="AH554" s="118"/>
      <c r="AI554" s="236"/>
      <c r="AJ554" s="244"/>
      <c r="AK554" s="242"/>
      <c r="AL554" s="118"/>
      <c r="AM554" s="236"/>
      <c r="AN554" s="236"/>
      <c r="AO554" s="236"/>
      <c r="AP554" s="204"/>
      <c r="AQ554" s="204"/>
      <c r="AR554" s="254"/>
      <c r="AS554" s="204"/>
      <c r="AT554" s="204"/>
      <c r="AU554" s="204"/>
      <c r="AV554" s="236"/>
      <c r="AW554" s="236"/>
    </row>
    <row r="555" spans="1:49" ht="110.4" hidden="1" customHeight="1" x14ac:dyDescent="0.3">
      <c r="A555" s="238"/>
      <c r="B555" s="238"/>
      <c r="C555" s="220"/>
      <c r="D555" s="220"/>
      <c r="E555" s="223"/>
      <c r="F555" s="220"/>
      <c r="G555" s="238"/>
      <c r="H555" s="236"/>
      <c r="I555" s="236"/>
      <c r="J555" s="236"/>
      <c r="K555" s="250"/>
      <c r="L555" s="237"/>
      <c r="M555" s="236"/>
      <c r="N555" s="237"/>
      <c r="O555" s="237"/>
      <c r="P555" s="204"/>
      <c r="Q555" s="204"/>
      <c r="R555" s="204"/>
      <c r="S555" s="204"/>
      <c r="T555" s="211"/>
      <c r="U555" s="204"/>
      <c r="V555" s="229"/>
      <c r="W555" s="204"/>
      <c r="X555" s="207"/>
      <c r="Y555" s="204"/>
      <c r="Z555" s="204"/>
      <c r="AA555" s="247"/>
      <c r="AB555" s="220"/>
      <c r="AC555" s="220"/>
      <c r="AD555" s="220"/>
      <c r="AE555" s="220"/>
      <c r="AF555" s="310"/>
      <c r="AG555" s="242"/>
      <c r="AH555" s="118"/>
      <c r="AI555" s="236"/>
      <c r="AJ555" s="244"/>
      <c r="AK555" s="242"/>
      <c r="AL555" s="118"/>
      <c r="AM555" s="236"/>
      <c r="AN555" s="236"/>
      <c r="AO555" s="236"/>
      <c r="AP555" s="204"/>
      <c r="AQ555" s="204"/>
      <c r="AR555" s="254"/>
      <c r="AS555" s="204"/>
      <c r="AT555" s="204"/>
      <c r="AU555" s="204"/>
      <c r="AV555" s="236"/>
      <c r="AW555" s="236"/>
    </row>
    <row r="556" spans="1:49" ht="50.4" hidden="1" customHeight="1" x14ac:dyDescent="0.3">
      <c r="A556" s="238"/>
      <c r="B556" s="238"/>
      <c r="C556" s="220"/>
      <c r="D556" s="220"/>
      <c r="E556" s="223"/>
      <c r="F556" s="220"/>
      <c r="G556" s="238"/>
      <c r="H556" s="236"/>
      <c r="I556" s="236"/>
      <c r="J556" s="236"/>
      <c r="K556" s="250"/>
      <c r="L556" s="237"/>
      <c r="M556" s="236"/>
      <c r="N556" s="237"/>
      <c r="O556" s="237"/>
      <c r="P556" s="204"/>
      <c r="Q556" s="204"/>
      <c r="R556" s="204"/>
      <c r="S556" s="204"/>
      <c r="T556" s="211"/>
      <c r="U556" s="204"/>
      <c r="V556" s="229"/>
      <c r="W556" s="204"/>
      <c r="X556" s="207"/>
      <c r="Y556" s="204"/>
      <c r="Z556" s="204"/>
      <c r="AA556" s="247"/>
      <c r="AB556" s="220"/>
      <c r="AC556" s="220"/>
      <c r="AD556" s="220"/>
      <c r="AE556" s="220"/>
      <c r="AF556" s="310"/>
      <c r="AG556" s="242"/>
      <c r="AH556" s="118"/>
      <c r="AI556" s="236"/>
      <c r="AJ556" s="244"/>
      <c r="AK556" s="242"/>
      <c r="AL556" s="118"/>
      <c r="AM556" s="236"/>
      <c r="AN556" s="236"/>
      <c r="AO556" s="236"/>
      <c r="AP556" s="204"/>
      <c r="AQ556" s="204"/>
      <c r="AR556" s="254"/>
      <c r="AS556" s="204"/>
      <c r="AT556" s="204"/>
      <c r="AU556" s="204"/>
      <c r="AV556" s="236"/>
      <c r="AW556" s="236"/>
    </row>
    <row r="557" spans="1:49" ht="14.4" hidden="1" customHeight="1" x14ac:dyDescent="0.3">
      <c r="A557" s="238"/>
      <c r="B557" s="238"/>
      <c r="C557" s="220"/>
      <c r="D557" s="220"/>
      <c r="E557" s="223"/>
      <c r="F557" s="220"/>
      <c r="G557" s="238"/>
      <c r="H557" s="236"/>
      <c r="I557" s="236"/>
      <c r="J557" s="236"/>
      <c r="K557" s="250"/>
      <c r="L557" s="237"/>
      <c r="M557" s="236"/>
      <c r="N557" s="237"/>
      <c r="O557" s="237"/>
      <c r="P557" s="204"/>
      <c r="Q557" s="204"/>
      <c r="R557" s="204"/>
      <c r="S557" s="204"/>
      <c r="T557" s="211"/>
      <c r="U557" s="204"/>
      <c r="V557" s="229"/>
      <c r="W557" s="204"/>
      <c r="X557" s="207"/>
      <c r="Y557" s="204"/>
      <c r="Z557" s="204"/>
      <c r="AA557" s="247"/>
      <c r="AB557" s="220"/>
      <c r="AC557" s="220"/>
      <c r="AD557" s="220"/>
      <c r="AE557" s="220"/>
      <c r="AF557" s="310"/>
      <c r="AG557" s="242"/>
      <c r="AH557" s="118"/>
      <c r="AI557" s="236"/>
      <c r="AJ557" s="244"/>
      <c r="AK557" s="242"/>
      <c r="AL557" s="118"/>
      <c r="AM557" s="236"/>
      <c r="AN557" s="236"/>
      <c r="AO557" s="236"/>
      <c r="AP557" s="204"/>
      <c r="AQ557" s="204"/>
      <c r="AR557" s="254"/>
      <c r="AS557" s="204"/>
      <c r="AT557" s="204"/>
      <c r="AU557" s="204"/>
      <c r="AV557" s="236"/>
      <c r="AW557" s="236"/>
    </row>
    <row r="558" spans="1:49" ht="1.8" hidden="1" customHeight="1" x14ac:dyDescent="0.3">
      <c r="A558" s="238"/>
      <c r="B558" s="238"/>
      <c r="C558" s="221"/>
      <c r="D558" s="221"/>
      <c r="E558" s="224"/>
      <c r="F558" s="221"/>
      <c r="G558" s="238"/>
      <c r="H558" s="236"/>
      <c r="I558" s="236"/>
      <c r="J558" s="236"/>
      <c r="K558" s="251"/>
      <c r="L558" s="237"/>
      <c r="M558" s="236"/>
      <c r="N558" s="237"/>
      <c r="O558" s="237"/>
      <c r="P558" s="205"/>
      <c r="Q558" s="205"/>
      <c r="R558" s="205"/>
      <c r="S558" s="205"/>
      <c r="T558" s="212"/>
      <c r="U558" s="205"/>
      <c r="V558" s="230"/>
      <c r="W558" s="205"/>
      <c r="X558" s="208"/>
      <c r="Y558" s="205"/>
      <c r="Z558" s="205"/>
      <c r="AA558" s="248"/>
      <c r="AB558" s="221"/>
      <c r="AC558" s="221"/>
      <c r="AD558" s="221"/>
      <c r="AE558" s="221"/>
      <c r="AF558" s="309"/>
      <c r="AG558" s="242"/>
      <c r="AH558" s="118"/>
      <c r="AI558" s="236"/>
      <c r="AJ558" s="245"/>
      <c r="AK558" s="242"/>
      <c r="AL558" s="118"/>
      <c r="AM558" s="236"/>
      <c r="AN558" s="236"/>
      <c r="AO558" s="236"/>
      <c r="AP558" s="205"/>
      <c r="AQ558" s="205"/>
      <c r="AR558" s="255"/>
      <c r="AS558" s="205"/>
      <c r="AT558" s="205"/>
      <c r="AU558" s="205"/>
      <c r="AV558" s="236"/>
      <c r="AW558" s="236"/>
    </row>
    <row r="559" spans="1:49" ht="41.4" hidden="1" customHeight="1" x14ac:dyDescent="0.3">
      <c r="A559" s="238"/>
      <c r="B559" s="238" t="s">
        <v>625</v>
      </c>
      <c r="C559" s="219" t="s">
        <v>804</v>
      </c>
      <c r="D559" s="219" t="s">
        <v>821</v>
      </c>
      <c r="E559" s="222" t="str">
        <f>IFERROR(VLOOKUP(C559,Tabla4[#All],2,0),"")</f>
        <v>Eventos relacionados con las conductas o comportamientos de los empleados que afectan la Integridad Pública</v>
      </c>
      <c r="F559" s="219" t="s">
        <v>806</v>
      </c>
      <c r="G559" s="238" t="s">
        <v>891</v>
      </c>
      <c r="H559" s="236" t="s">
        <v>72</v>
      </c>
      <c r="I559" s="236" t="s">
        <v>517</v>
      </c>
      <c r="J559" s="252" t="s">
        <v>538</v>
      </c>
      <c r="K559" s="231" t="s">
        <v>539</v>
      </c>
      <c r="L559" s="237"/>
      <c r="M559" s="236" t="s">
        <v>891</v>
      </c>
      <c r="N559" s="237"/>
      <c r="O559" s="237">
        <v>365</v>
      </c>
      <c r="P559" s="203" t="s">
        <v>171</v>
      </c>
      <c r="Q559" s="209">
        <v>0.8</v>
      </c>
      <c r="R559" s="203" t="s">
        <v>105</v>
      </c>
      <c r="S559" s="203" t="s">
        <v>167</v>
      </c>
      <c r="T559" s="210">
        <v>1</v>
      </c>
      <c r="U559" s="203" t="s">
        <v>170</v>
      </c>
      <c r="V559" s="216">
        <v>1</v>
      </c>
      <c r="W559" s="231" t="s">
        <v>893</v>
      </c>
      <c r="X559" s="206" t="s">
        <v>54</v>
      </c>
      <c r="Y559" s="203" t="s">
        <v>51</v>
      </c>
      <c r="Z559" s="203" t="s">
        <v>57</v>
      </c>
      <c r="AA559" s="203" t="s">
        <v>892</v>
      </c>
      <c r="AB559" s="219" t="s">
        <v>788</v>
      </c>
      <c r="AC559" s="219" t="s">
        <v>793</v>
      </c>
      <c r="AD559" s="219" t="s">
        <v>784</v>
      </c>
      <c r="AE559" s="219" t="s">
        <v>785</v>
      </c>
      <c r="AF559" s="308">
        <v>0.4</v>
      </c>
      <c r="AG559" s="242">
        <v>0.2</v>
      </c>
      <c r="AH559" s="118"/>
      <c r="AI559" s="236" t="str">
        <f t="shared" ref="AI559" si="31">IF(AND(AH559&lt;=20%),"Muy Baja",IF(AND(AH559&gt;=21%,AH559&lt;=40%),"Baja",IF(AND(AH559&gt;=41%,AH559&lt;=60%),"Media",IF(AND(AH559&gt;=61%,AH559&lt;=80%),"Alta",IF(AND(AH559&gt;=81%,AH559&gt;=100%),"Muy Alta",FALSE)))))</f>
        <v>Muy Baja</v>
      </c>
      <c r="AJ559" s="243">
        <v>0</v>
      </c>
      <c r="AK559" s="242">
        <f t="shared" ref="AK559" si="32">LOOKUP(2,1/(AJ559:AJ564&lt;&gt;""),AJ559:AJ564)</f>
        <v>0</v>
      </c>
      <c r="AL559" s="118"/>
      <c r="AM559" s="236" t="s">
        <v>167</v>
      </c>
      <c r="AN559" s="236" t="s">
        <v>170</v>
      </c>
      <c r="AO559" s="236" t="s">
        <v>67</v>
      </c>
      <c r="AP559" s="203"/>
      <c r="AQ559" s="203"/>
      <c r="AR559" s="253"/>
      <c r="AS559" s="203"/>
      <c r="AT559" s="203"/>
      <c r="AU559" s="203"/>
      <c r="AV559" s="236"/>
      <c r="AW559" s="236" t="s">
        <v>159</v>
      </c>
    </row>
    <row r="560" spans="1:49" ht="39" hidden="1" customHeight="1" x14ac:dyDescent="0.3">
      <c r="A560" s="238"/>
      <c r="B560" s="238"/>
      <c r="C560" s="220"/>
      <c r="D560" s="220"/>
      <c r="E560" s="223"/>
      <c r="F560" s="220"/>
      <c r="G560" s="238"/>
      <c r="H560" s="236"/>
      <c r="I560" s="236"/>
      <c r="J560" s="252"/>
      <c r="K560" s="232"/>
      <c r="L560" s="237"/>
      <c r="M560" s="236"/>
      <c r="N560" s="237"/>
      <c r="O560" s="237"/>
      <c r="P560" s="204"/>
      <c r="Q560" s="204"/>
      <c r="R560" s="204"/>
      <c r="S560" s="204"/>
      <c r="T560" s="211"/>
      <c r="U560" s="204"/>
      <c r="V560" s="217"/>
      <c r="W560" s="232"/>
      <c r="X560" s="207"/>
      <c r="Y560" s="204"/>
      <c r="Z560" s="204"/>
      <c r="AA560" s="204"/>
      <c r="AB560" s="220"/>
      <c r="AC560" s="220"/>
      <c r="AD560" s="220"/>
      <c r="AE560" s="220"/>
      <c r="AF560" s="310"/>
      <c r="AG560" s="242"/>
      <c r="AH560" s="118"/>
      <c r="AI560" s="236"/>
      <c r="AJ560" s="244"/>
      <c r="AK560" s="242"/>
      <c r="AL560" s="118"/>
      <c r="AM560" s="236"/>
      <c r="AN560" s="236"/>
      <c r="AO560" s="236"/>
      <c r="AP560" s="204"/>
      <c r="AQ560" s="204"/>
      <c r="AR560" s="254"/>
      <c r="AS560" s="204"/>
      <c r="AT560" s="204"/>
      <c r="AU560" s="204"/>
      <c r="AV560" s="236"/>
      <c r="AW560" s="236"/>
    </row>
    <row r="561" spans="1:49" ht="14.4" hidden="1" customHeight="1" x14ac:dyDescent="0.3">
      <c r="A561" s="238"/>
      <c r="B561" s="238"/>
      <c r="C561" s="220"/>
      <c r="D561" s="220"/>
      <c r="E561" s="223"/>
      <c r="F561" s="220"/>
      <c r="G561" s="238"/>
      <c r="H561" s="236"/>
      <c r="I561" s="236"/>
      <c r="J561" s="252"/>
      <c r="K561" s="232"/>
      <c r="L561" s="237"/>
      <c r="M561" s="236"/>
      <c r="N561" s="237"/>
      <c r="O561" s="237"/>
      <c r="P561" s="204"/>
      <c r="Q561" s="204"/>
      <c r="R561" s="204"/>
      <c r="S561" s="204"/>
      <c r="T561" s="211"/>
      <c r="U561" s="204"/>
      <c r="V561" s="217"/>
      <c r="W561" s="232"/>
      <c r="X561" s="207"/>
      <c r="Y561" s="204"/>
      <c r="Z561" s="204"/>
      <c r="AA561" s="204"/>
      <c r="AB561" s="220"/>
      <c r="AC561" s="220"/>
      <c r="AD561" s="220"/>
      <c r="AE561" s="220"/>
      <c r="AF561" s="310"/>
      <c r="AG561" s="242"/>
      <c r="AH561" s="118"/>
      <c r="AI561" s="236"/>
      <c r="AJ561" s="244"/>
      <c r="AK561" s="242"/>
      <c r="AL561" s="118"/>
      <c r="AM561" s="236"/>
      <c r="AN561" s="236"/>
      <c r="AO561" s="236"/>
      <c r="AP561" s="204"/>
      <c r="AQ561" s="204"/>
      <c r="AR561" s="254"/>
      <c r="AS561" s="204"/>
      <c r="AT561" s="204"/>
      <c r="AU561" s="204"/>
      <c r="AV561" s="236"/>
      <c r="AW561" s="236"/>
    </row>
    <row r="562" spans="1:49" ht="14.4" hidden="1" customHeight="1" x14ac:dyDescent="0.3">
      <c r="A562" s="238"/>
      <c r="B562" s="238"/>
      <c r="C562" s="220"/>
      <c r="D562" s="220"/>
      <c r="E562" s="223"/>
      <c r="F562" s="220"/>
      <c r="G562" s="238"/>
      <c r="H562" s="236"/>
      <c r="I562" s="236"/>
      <c r="J562" s="252"/>
      <c r="K562" s="232"/>
      <c r="L562" s="237"/>
      <c r="M562" s="236"/>
      <c r="N562" s="237"/>
      <c r="O562" s="237"/>
      <c r="P562" s="204"/>
      <c r="Q562" s="204"/>
      <c r="R562" s="204"/>
      <c r="S562" s="204"/>
      <c r="T562" s="211"/>
      <c r="U562" s="204"/>
      <c r="V562" s="217"/>
      <c r="W562" s="232"/>
      <c r="X562" s="207"/>
      <c r="Y562" s="204"/>
      <c r="Z562" s="204"/>
      <c r="AA562" s="204"/>
      <c r="AB562" s="220"/>
      <c r="AC562" s="220"/>
      <c r="AD562" s="220"/>
      <c r="AE562" s="220"/>
      <c r="AF562" s="310"/>
      <c r="AG562" s="242"/>
      <c r="AH562" s="118"/>
      <c r="AI562" s="236"/>
      <c r="AJ562" s="244"/>
      <c r="AK562" s="242"/>
      <c r="AL562" s="118"/>
      <c r="AM562" s="236"/>
      <c r="AN562" s="236"/>
      <c r="AO562" s="236"/>
      <c r="AP562" s="204"/>
      <c r="AQ562" s="204"/>
      <c r="AR562" s="254"/>
      <c r="AS562" s="204"/>
      <c r="AT562" s="204"/>
      <c r="AU562" s="204"/>
      <c r="AV562" s="236"/>
      <c r="AW562" s="236"/>
    </row>
    <row r="563" spans="1:49" ht="14.4" hidden="1" customHeight="1" x14ac:dyDescent="0.3">
      <c r="A563" s="238"/>
      <c r="B563" s="238"/>
      <c r="C563" s="220"/>
      <c r="D563" s="220"/>
      <c r="E563" s="223"/>
      <c r="F563" s="220"/>
      <c r="G563" s="238"/>
      <c r="H563" s="236"/>
      <c r="I563" s="236"/>
      <c r="J563" s="252"/>
      <c r="K563" s="232"/>
      <c r="L563" s="237"/>
      <c r="M563" s="236"/>
      <c r="N563" s="237"/>
      <c r="O563" s="237"/>
      <c r="P563" s="204"/>
      <c r="Q563" s="204"/>
      <c r="R563" s="204"/>
      <c r="S563" s="204"/>
      <c r="T563" s="211"/>
      <c r="U563" s="204"/>
      <c r="V563" s="217"/>
      <c r="W563" s="232"/>
      <c r="X563" s="207"/>
      <c r="Y563" s="204"/>
      <c r="Z563" s="204"/>
      <c r="AA563" s="204"/>
      <c r="AB563" s="220"/>
      <c r="AC563" s="220"/>
      <c r="AD563" s="220"/>
      <c r="AE563" s="220"/>
      <c r="AF563" s="310"/>
      <c r="AG563" s="242"/>
      <c r="AH563" s="118"/>
      <c r="AI563" s="236"/>
      <c r="AJ563" s="244"/>
      <c r="AK563" s="242"/>
      <c r="AL563" s="118"/>
      <c r="AM563" s="236"/>
      <c r="AN563" s="236"/>
      <c r="AO563" s="236"/>
      <c r="AP563" s="204"/>
      <c r="AQ563" s="204"/>
      <c r="AR563" s="254"/>
      <c r="AS563" s="204"/>
      <c r="AT563" s="204"/>
      <c r="AU563" s="204"/>
      <c r="AV563" s="236"/>
      <c r="AW563" s="236"/>
    </row>
    <row r="564" spans="1:49" ht="14.4" hidden="1" customHeight="1" x14ac:dyDescent="0.3">
      <c r="A564" s="238"/>
      <c r="B564" s="238"/>
      <c r="C564" s="221"/>
      <c r="D564" s="221"/>
      <c r="E564" s="224"/>
      <c r="F564" s="220"/>
      <c r="G564" s="238"/>
      <c r="H564" s="236"/>
      <c r="I564" s="236"/>
      <c r="J564" s="252"/>
      <c r="K564" s="233"/>
      <c r="L564" s="237"/>
      <c r="M564" s="236"/>
      <c r="N564" s="237"/>
      <c r="O564" s="237"/>
      <c r="P564" s="205"/>
      <c r="Q564" s="205"/>
      <c r="R564" s="205"/>
      <c r="S564" s="205"/>
      <c r="T564" s="212"/>
      <c r="U564" s="205"/>
      <c r="V564" s="218"/>
      <c r="W564" s="233"/>
      <c r="X564" s="208"/>
      <c r="Y564" s="205"/>
      <c r="Z564" s="205"/>
      <c r="AA564" s="205"/>
      <c r="AB564" s="221"/>
      <c r="AC564" s="221"/>
      <c r="AD564" s="221"/>
      <c r="AE564" s="221"/>
      <c r="AF564" s="309"/>
      <c r="AG564" s="242"/>
      <c r="AH564" s="118"/>
      <c r="AI564" s="236"/>
      <c r="AJ564" s="245"/>
      <c r="AK564" s="242"/>
      <c r="AL564" s="118"/>
      <c r="AM564" s="236"/>
      <c r="AN564" s="236"/>
      <c r="AO564" s="236"/>
      <c r="AP564" s="205"/>
      <c r="AQ564" s="205"/>
      <c r="AR564" s="255"/>
      <c r="AS564" s="205"/>
      <c r="AT564" s="205"/>
      <c r="AU564" s="205"/>
      <c r="AV564" s="236"/>
      <c r="AW564" s="236"/>
    </row>
    <row r="565" spans="1:49" ht="64.2" hidden="1" customHeight="1" x14ac:dyDescent="0.3">
      <c r="A565" s="238"/>
      <c r="B565" s="238" t="s">
        <v>769</v>
      </c>
      <c r="C565" s="219" t="s">
        <v>804</v>
      </c>
      <c r="D565" s="219" t="s">
        <v>821</v>
      </c>
      <c r="E565" s="222" t="str">
        <f>IFERROR(VLOOKUP(C565,Tabla4[#All],2,0),"")</f>
        <v>Eventos relacionados con las conductas o comportamientos de los empleados que afectan la Integridad Pública</v>
      </c>
      <c r="F565" s="221"/>
      <c r="G565" s="238" t="s">
        <v>891</v>
      </c>
      <c r="H565" s="236" t="s">
        <v>72</v>
      </c>
      <c r="I565" s="236" t="s">
        <v>894</v>
      </c>
      <c r="J565" s="236" t="s">
        <v>540</v>
      </c>
      <c r="K565" s="213" t="s">
        <v>541</v>
      </c>
      <c r="L565" s="235"/>
      <c r="M565" s="236" t="s">
        <v>891</v>
      </c>
      <c r="N565" s="236"/>
      <c r="O565" s="237">
        <v>365</v>
      </c>
      <c r="P565" s="38"/>
      <c r="Q565" s="38"/>
      <c r="R565" s="38"/>
      <c r="S565" s="38"/>
      <c r="T565" s="148"/>
      <c r="U565" s="38"/>
      <c r="V565" s="38"/>
      <c r="W565" s="47"/>
      <c r="X565" s="157"/>
      <c r="Y565" s="130"/>
      <c r="Z565" s="130"/>
      <c r="AA565" s="130"/>
      <c r="AB565" s="133"/>
      <c r="AC565" s="133"/>
      <c r="AD565" s="133"/>
      <c r="AE565" s="133"/>
      <c r="AF565" s="39"/>
      <c r="AG565" s="242">
        <v>0.2</v>
      </c>
      <c r="AH565" s="132"/>
      <c r="AI565" s="236" t="str">
        <f t="shared" ref="AI565" si="33">IF(AND(AH565&lt;=20%),"Muy Baja",IF(AND(AH565&gt;=21%,AH565&lt;=40%),"Baja",IF(AND(AH565&gt;=41%,AH565&lt;=60%),"Media",IF(AND(AH565&gt;=61%,AH565&lt;=80%),"Alta",IF(AND(AH565&gt;=81%,AH565&gt;=100%),"Muy Alta",FALSE)))))</f>
        <v>Muy Baja</v>
      </c>
      <c r="AJ565" s="132"/>
      <c r="AK565" s="242">
        <f t="shared" ref="AK565" si="34">LOOKUP(2,1/(AJ565:AJ570&lt;&gt;""),AJ565:AJ570)</f>
        <v>0.2</v>
      </c>
      <c r="AL565" s="132"/>
      <c r="AM565" s="236" t="s">
        <v>146</v>
      </c>
      <c r="AN565" s="236" t="s">
        <v>146</v>
      </c>
      <c r="AO565" s="236" t="s">
        <v>67</v>
      </c>
      <c r="AP565" s="131"/>
      <c r="AQ565" s="131"/>
      <c r="AR565" s="51"/>
      <c r="AS565" s="51"/>
      <c r="AT565" s="49"/>
      <c r="AU565" s="131"/>
      <c r="AV565" s="237"/>
      <c r="AW565" s="237" t="s">
        <v>159</v>
      </c>
    </row>
    <row r="566" spans="1:49" ht="157.19999999999999" hidden="1" customHeight="1" x14ac:dyDescent="0.3">
      <c r="A566" s="238"/>
      <c r="B566" s="238"/>
      <c r="C566" s="220"/>
      <c r="D566" s="220"/>
      <c r="E566" s="223"/>
      <c r="F566" s="219" t="s">
        <v>806</v>
      </c>
      <c r="G566" s="238"/>
      <c r="H566" s="236"/>
      <c r="I566" s="236"/>
      <c r="J566" s="236"/>
      <c r="K566" s="214"/>
      <c r="L566" s="235"/>
      <c r="M566" s="236"/>
      <c r="N566" s="236"/>
      <c r="O566" s="237"/>
      <c r="P566" s="203" t="s">
        <v>171</v>
      </c>
      <c r="Q566" s="209">
        <v>0.8</v>
      </c>
      <c r="R566" s="203" t="s">
        <v>47</v>
      </c>
      <c r="S566" s="203" t="s">
        <v>166</v>
      </c>
      <c r="T566" s="210">
        <v>0.8</v>
      </c>
      <c r="U566" s="203" t="s">
        <v>169</v>
      </c>
      <c r="V566" s="38">
        <v>1</v>
      </c>
      <c r="W566" s="149" t="s">
        <v>542</v>
      </c>
      <c r="X566" s="157"/>
      <c r="Y566" s="147" t="s">
        <v>51</v>
      </c>
      <c r="Z566" s="147" t="s">
        <v>57</v>
      </c>
      <c r="AA566" s="162" t="s">
        <v>892</v>
      </c>
      <c r="AB566" s="133"/>
      <c r="AC566" s="133"/>
      <c r="AD566" s="133"/>
      <c r="AE566" s="133"/>
      <c r="AF566" s="39">
        <v>0.4</v>
      </c>
      <c r="AG566" s="242"/>
      <c r="AH566" s="132"/>
      <c r="AI566" s="236"/>
      <c r="AJ566" s="132">
        <v>0.2</v>
      </c>
      <c r="AK566" s="242"/>
      <c r="AL566" s="132"/>
      <c r="AM566" s="236"/>
      <c r="AN566" s="236"/>
      <c r="AO566" s="236"/>
      <c r="AP566" s="131"/>
      <c r="AQ566" s="131"/>
      <c r="AR566" s="51"/>
      <c r="AS566" s="51"/>
      <c r="AT566" s="131"/>
      <c r="AU566" s="131"/>
      <c r="AV566" s="237"/>
      <c r="AW566" s="237"/>
    </row>
    <row r="567" spans="1:49" ht="317.39999999999998" hidden="1" customHeight="1" x14ac:dyDescent="0.3">
      <c r="A567" s="238"/>
      <c r="B567" s="238"/>
      <c r="C567" s="220"/>
      <c r="D567" s="220"/>
      <c r="E567" s="223"/>
      <c r="F567" s="220"/>
      <c r="G567" s="238"/>
      <c r="H567" s="236"/>
      <c r="I567" s="236"/>
      <c r="J567" s="236"/>
      <c r="K567" s="214"/>
      <c r="L567" s="235"/>
      <c r="M567" s="236"/>
      <c r="N567" s="236"/>
      <c r="O567" s="237"/>
      <c r="P567" s="204"/>
      <c r="Q567" s="204"/>
      <c r="R567" s="204"/>
      <c r="S567" s="204"/>
      <c r="T567" s="211"/>
      <c r="U567" s="204"/>
      <c r="V567" s="38">
        <v>2</v>
      </c>
      <c r="W567" s="130" t="s">
        <v>770</v>
      </c>
      <c r="X567" s="157"/>
      <c r="Y567" s="130" t="s">
        <v>51</v>
      </c>
      <c r="Z567" s="130" t="s">
        <v>57</v>
      </c>
      <c r="AA567" s="162" t="s">
        <v>892</v>
      </c>
      <c r="AB567" s="133"/>
      <c r="AC567" s="133"/>
      <c r="AD567" s="133"/>
      <c r="AE567" s="133"/>
      <c r="AF567" s="39"/>
      <c r="AG567" s="242"/>
      <c r="AH567" s="132"/>
      <c r="AI567" s="236"/>
      <c r="AJ567" s="132"/>
      <c r="AK567" s="242"/>
      <c r="AL567" s="132"/>
      <c r="AM567" s="236"/>
      <c r="AN567" s="236"/>
      <c r="AO567" s="236"/>
      <c r="AP567" s="131"/>
      <c r="AQ567" s="131"/>
      <c r="AR567" s="51"/>
      <c r="AS567" s="51"/>
      <c r="AT567" s="131"/>
      <c r="AU567" s="131"/>
      <c r="AV567" s="237"/>
      <c r="AW567" s="237"/>
    </row>
    <row r="568" spans="1:49" ht="14.4" hidden="1" customHeight="1" x14ac:dyDescent="0.3">
      <c r="A568" s="238"/>
      <c r="B568" s="238"/>
      <c r="C568" s="220"/>
      <c r="D568" s="220"/>
      <c r="E568" s="223"/>
      <c r="F568" s="220"/>
      <c r="G568" s="238"/>
      <c r="H568" s="236"/>
      <c r="I568" s="236"/>
      <c r="J568" s="236"/>
      <c r="K568" s="214"/>
      <c r="L568" s="235"/>
      <c r="M568" s="236"/>
      <c r="N568" s="236"/>
      <c r="O568" s="237"/>
      <c r="P568" s="204"/>
      <c r="Q568" s="204"/>
      <c r="R568" s="204"/>
      <c r="S568" s="204"/>
      <c r="T568" s="211"/>
      <c r="U568" s="204"/>
      <c r="V568" s="216">
        <v>3</v>
      </c>
      <c r="W568" s="203" t="s">
        <v>728</v>
      </c>
      <c r="X568" s="206"/>
      <c r="Y568" s="203" t="s">
        <v>51</v>
      </c>
      <c r="Z568" s="203" t="s">
        <v>57</v>
      </c>
      <c r="AA568" s="162" t="s">
        <v>892</v>
      </c>
      <c r="AB568" s="133"/>
      <c r="AC568" s="133"/>
      <c r="AD568" s="133"/>
      <c r="AE568" s="133"/>
      <c r="AF568" s="39"/>
      <c r="AG568" s="242"/>
      <c r="AH568" s="132"/>
      <c r="AI568" s="236"/>
      <c r="AJ568" s="132"/>
      <c r="AK568" s="242"/>
      <c r="AL568" s="132"/>
      <c r="AM568" s="236"/>
      <c r="AN568" s="236"/>
      <c r="AO568" s="236"/>
      <c r="AP568" s="131"/>
      <c r="AQ568" s="131"/>
      <c r="AR568" s="51"/>
      <c r="AS568" s="51"/>
      <c r="AT568" s="131"/>
      <c r="AU568" s="131"/>
      <c r="AV568" s="237"/>
      <c r="AW568" s="237"/>
    </row>
    <row r="569" spans="1:49" ht="14.4" hidden="1" customHeight="1" x14ac:dyDescent="0.3">
      <c r="A569" s="238"/>
      <c r="B569" s="238"/>
      <c r="C569" s="220"/>
      <c r="D569" s="220"/>
      <c r="E569" s="223"/>
      <c r="F569" s="220"/>
      <c r="G569" s="238"/>
      <c r="H569" s="236"/>
      <c r="I569" s="236"/>
      <c r="J569" s="236"/>
      <c r="K569" s="214"/>
      <c r="L569" s="235"/>
      <c r="M569" s="236"/>
      <c r="N569" s="236"/>
      <c r="O569" s="237"/>
      <c r="P569" s="204"/>
      <c r="Q569" s="204"/>
      <c r="R569" s="204"/>
      <c r="S569" s="204"/>
      <c r="T569" s="211"/>
      <c r="U569" s="204"/>
      <c r="V569" s="217"/>
      <c r="W569" s="204"/>
      <c r="X569" s="207"/>
      <c r="Y569" s="204"/>
      <c r="Z569" s="204"/>
      <c r="AA569" s="161"/>
      <c r="AB569" s="133"/>
      <c r="AC569" s="133"/>
      <c r="AD569" s="133"/>
      <c r="AE569" s="133"/>
      <c r="AF569" s="39"/>
      <c r="AG569" s="242"/>
      <c r="AH569" s="132"/>
      <c r="AI569" s="236"/>
      <c r="AJ569" s="132"/>
      <c r="AK569" s="242"/>
      <c r="AL569" s="132"/>
      <c r="AM569" s="236"/>
      <c r="AN569" s="236"/>
      <c r="AO569" s="236"/>
      <c r="AP569" s="131"/>
      <c r="AQ569" s="131"/>
      <c r="AR569" s="51"/>
      <c r="AS569" s="51"/>
      <c r="AT569" s="131"/>
      <c r="AU569" s="131"/>
      <c r="AV569" s="237"/>
      <c r="AW569" s="237"/>
    </row>
    <row r="570" spans="1:49" ht="14.4" hidden="1" customHeight="1" x14ac:dyDescent="0.3">
      <c r="A570" s="238"/>
      <c r="B570" s="238"/>
      <c r="C570" s="221"/>
      <c r="D570" s="221"/>
      <c r="E570" s="224"/>
      <c r="F570" s="221"/>
      <c r="G570" s="238"/>
      <c r="H570" s="236"/>
      <c r="I570" s="236"/>
      <c r="J570" s="236"/>
      <c r="K570" s="215"/>
      <c r="L570" s="235"/>
      <c r="M570" s="236"/>
      <c r="N570" s="236"/>
      <c r="O570" s="237"/>
      <c r="P570" s="205"/>
      <c r="Q570" s="205"/>
      <c r="R570" s="205"/>
      <c r="S570" s="150"/>
      <c r="T570" s="212"/>
      <c r="U570" s="205"/>
      <c r="V570" s="218"/>
      <c r="W570" s="205"/>
      <c r="X570" s="208"/>
      <c r="Y570" s="205"/>
      <c r="Z570" s="205"/>
      <c r="AA570" s="161"/>
      <c r="AB570" s="133"/>
      <c r="AC570" s="133"/>
      <c r="AD570" s="133"/>
      <c r="AE570" s="133"/>
      <c r="AF570" s="39"/>
      <c r="AG570" s="242"/>
      <c r="AH570" s="132"/>
      <c r="AI570" s="236"/>
      <c r="AJ570" s="132"/>
      <c r="AK570" s="242"/>
      <c r="AL570" s="132"/>
      <c r="AM570" s="236"/>
      <c r="AN570" s="236"/>
      <c r="AO570" s="236"/>
      <c r="AP570" s="131"/>
      <c r="AQ570" s="131"/>
      <c r="AR570" s="51"/>
      <c r="AS570" s="51"/>
      <c r="AT570" s="131"/>
      <c r="AU570" s="131"/>
      <c r="AV570" s="237"/>
      <c r="AW570" s="237"/>
    </row>
    <row r="571" spans="1:49" ht="188.4" hidden="1" customHeight="1" x14ac:dyDescent="0.3">
      <c r="A571" s="238"/>
      <c r="B571" s="238" t="s">
        <v>622</v>
      </c>
      <c r="C571" s="219" t="s">
        <v>804</v>
      </c>
      <c r="D571" s="219" t="s">
        <v>34</v>
      </c>
      <c r="E571" s="222" t="str">
        <f>IFERROR(VLOOKUP(C571,Tabla4[#All],2,0),"")</f>
        <v>Eventos relacionados con las conductas o comportamientos de los empleados que afectan la Integridad Pública</v>
      </c>
      <c r="F571" s="219" t="s">
        <v>806</v>
      </c>
      <c r="G571" s="238" t="s">
        <v>891</v>
      </c>
      <c r="H571" s="236" t="s">
        <v>72</v>
      </c>
      <c r="I571" s="236" t="s">
        <v>200</v>
      </c>
      <c r="J571" s="236" t="s">
        <v>877</v>
      </c>
      <c r="K571" s="213" t="s">
        <v>547</v>
      </c>
      <c r="L571" s="235" t="s">
        <v>526</v>
      </c>
      <c r="M571" s="236" t="s">
        <v>891</v>
      </c>
      <c r="N571" s="236"/>
      <c r="O571" s="237">
        <v>15</v>
      </c>
      <c r="P571" s="203" t="s">
        <v>173</v>
      </c>
      <c r="Q571" s="209">
        <v>0.4</v>
      </c>
      <c r="R571" s="203" t="s">
        <v>105</v>
      </c>
      <c r="S571" s="203" t="s">
        <v>167</v>
      </c>
      <c r="T571" s="210">
        <v>1</v>
      </c>
      <c r="U571" s="203" t="s">
        <v>170</v>
      </c>
      <c r="V571" s="38">
        <v>1</v>
      </c>
      <c r="W571" s="48" t="s">
        <v>307</v>
      </c>
      <c r="X571" s="157"/>
      <c r="Y571" s="130" t="s">
        <v>51</v>
      </c>
      <c r="Z571" s="130" t="s">
        <v>57</v>
      </c>
      <c r="AA571" s="162" t="s">
        <v>892</v>
      </c>
      <c r="AB571" s="219"/>
      <c r="AC571" s="219"/>
      <c r="AD571" s="219"/>
      <c r="AE571" s="219"/>
      <c r="AF571" s="308">
        <v>0.4</v>
      </c>
      <c r="AG571" s="242">
        <v>0.2</v>
      </c>
      <c r="AH571" s="132"/>
      <c r="AI571" s="236" t="str">
        <f t="shared" ref="AI571" si="35">IF(AND(AH571&lt;=20%),"Muy Baja",IF(AND(AH571&gt;=21%,AH571&lt;=40%),"Baja",IF(AND(AH571&gt;=41%,AH571&lt;=60%),"Media",IF(AND(AH571&gt;=61%,AH571&lt;=80%),"Alta",IF(AND(AH571&gt;=81%,AH571&gt;=100%),"Muy Alta",FALSE)))))</f>
        <v>Muy Baja</v>
      </c>
      <c r="AJ571" s="243">
        <v>0</v>
      </c>
      <c r="AK571" s="242">
        <f t="shared" ref="AK571" si="36">LOOKUP(2,1/(AJ571:AJ576&lt;&gt;""),AJ571:AJ576)</f>
        <v>0</v>
      </c>
      <c r="AL571" s="132"/>
      <c r="AM571" s="236" t="s">
        <v>167</v>
      </c>
      <c r="AN571" s="236" t="s">
        <v>170</v>
      </c>
      <c r="AO571" s="236" t="s">
        <v>67</v>
      </c>
      <c r="AP571" s="249"/>
      <c r="AQ571" s="249"/>
      <c r="AR571" s="311"/>
      <c r="AS571" s="311"/>
      <c r="AT571" s="314"/>
      <c r="AU571" s="249"/>
      <c r="AV571" s="237"/>
      <c r="AW571" s="237" t="s">
        <v>159</v>
      </c>
    </row>
    <row r="572" spans="1:49" ht="0.6" hidden="1" customHeight="1" x14ac:dyDescent="0.3">
      <c r="A572" s="238"/>
      <c r="B572" s="238"/>
      <c r="C572" s="220"/>
      <c r="D572" s="220"/>
      <c r="E572" s="223"/>
      <c r="F572" s="220"/>
      <c r="G572" s="238"/>
      <c r="H572" s="236"/>
      <c r="I572" s="236"/>
      <c r="J572" s="236"/>
      <c r="K572" s="214"/>
      <c r="L572" s="235"/>
      <c r="M572" s="236"/>
      <c r="N572" s="236"/>
      <c r="O572" s="237"/>
      <c r="P572" s="204"/>
      <c r="Q572" s="204"/>
      <c r="R572" s="204"/>
      <c r="S572" s="204"/>
      <c r="T572" s="211"/>
      <c r="U572" s="204"/>
      <c r="V572" s="216">
        <v>2</v>
      </c>
      <c r="W572" s="203" t="s">
        <v>549</v>
      </c>
      <c r="X572" s="206"/>
      <c r="Y572" s="203" t="s">
        <v>51</v>
      </c>
      <c r="Z572" s="203" t="s">
        <v>57</v>
      </c>
      <c r="AA572" s="209">
        <v>0.4</v>
      </c>
      <c r="AB572" s="220"/>
      <c r="AC572" s="220"/>
      <c r="AD572" s="220"/>
      <c r="AE572" s="220"/>
      <c r="AF572" s="310"/>
      <c r="AG572" s="242"/>
      <c r="AH572" s="132"/>
      <c r="AI572" s="236"/>
      <c r="AJ572" s="244"/>
      <c r="AK572" s="242"/>
      <c r="AL572" s="132"/>
      <c r="AM572" s="236"/>
      <c r="AN572" s="236"/>
      <c r="AO572" s="236"/>
      <c r="AP572" s="250"/>
      <c r="AQ572" s="250"/>
      <c r="AR572" s="312"/>
      <c r="AS572" s="312"/>
      <c r="AT572" s="315"/>
      <c r="AU572" s="250"/>
      <c r="AV572" s="237"/>
      <c r="AW572" s="237"/>
    </row>
    <row r="573" spans="1:49" ht="14.4" hidden="1" customHeight="1" x14ac:dyDescent="0.3">
      <c r="A573" s="238"/>
      <c r="B573" s="238"/>
      <c r="C573" s="220"/>
      <c r="D573" s="220"/>
      <c r="E573" s="223"/>
      <c r="F573" s="220"/>
      <c r="G573" s="238"/>
      <c r="H573" s="236"/>
      <c r="I573" s="236"/>
      <c r="J573" s="236"/>
      <c r="K573" s="214"/>
      <c r="L573" s="235"/>
      <c r="M573" s="236"/>
      <c r="N573" s="236"/>
      <c r="O573" s="237"/>
      <c r="P573" s="204"/>
      <c r="Q573" s="204"/>
      <c r="R573" s="204"/>
      <c r="S573" s="204"/>
      <c r="T573" s="211"/>
      <c r="U573" s="204"/>
      <c r="V573" s="217"/>
      <c r="W573" s="204"/>
      <c r="X573" s="207"/>
      <c r="Y573" s="204"/>
      <c r="Z573" s="204"/>
      <c r="AA573" s="247"/>
      <c r="AB573" s="220"/>
      <c r="AC573" s="220"/>
      <c r="AD573" s="220"/>
      <c r="AE573" s="220"/>
      <c r="AF573" s="310"/>
      <c r="AG573" s="242"/>
      <c r="AH573" s="132"/>
      <c r="AI573" s="236"/>
      <c r="AJ573" s="244"/>
      <c r="AK573" s="242"/>
      <c r="AL573" s="132"/>
      <c r="AM573" s="236"/>
      <c r="AN573" s="236"/>
      <c r="AO573" s="236"/>
      <c r="AP573" s="250"/>
      <c r="AQ573" s="250"/>
      <c r="AR573" s="312"/>
      <c r="AS573" s="312"/>
      <c r="AT573" s="315"/>
      <c r="AU573" s="250"/>
      <c r="AV573" s="237"/>
      <c r="AW573" s="237"/>
    </row>
    <row r="574" spans="1:49" ht="14.4" hidden="1" customHeight="1" x14ac:dyDescent="0.3">
      <c r="A574" s="238"/>
      <c r="B574" s="238"/>
      <c r="C574" s="220"/>
      <c r="D574" s="220"/>
      <c r="E574" s="223"/>
      <c r="F574" s="220"/>
      <c r="G574" s="238"/>
      <c r="H574" s="236"/>
      <c r="I574" s="236"/>
      <c r="J574" s="236"/>
      <c r="K574" s="214"/>
      <c r="L574" s="235"/>
      <c r="M574" s="236"/>
      <c r="N574" s="236"/>
      <c r="O574" s="237"/>
      <c r="P574" s="204"/>
      <c r="Q574" s="204"/>
      <c r="R574" s="204"/>
      <c r="S574" s="204"/>
      <c r="T574" s="211"/>
      <c r="U574" s="204"/>
      <c r="V574" s="217"/>
      <c r="W574" s="204"/>
      <c r="X574" s="207"/>
      <c r="Y574" s="204"/>
      <c r="Z574" s="204"/>
      <c r="AA574" s="247"/>
      <c r="AB574" s="220"/>
      <c r="AC574" s="220"/>
      <c r="AD574" s="220"/>
      <c r="AE574" s="220"/>
      <c r="AF574" s="310"/>
      <c r="AG574" s="242"/>
      <c r="AH574" s="132"/>
      <c r="AI574" s="236"/>
      <c r="AJ574" s="244"/>
      <c r="AK574" s="242"/>
      <c r="AL574" s="132"/>
      <c r="AM574" s="236"/>
      <c r="AN574" s="236"/>
      <c r="AO574" s="236"/>
      <c r="AP574" s="250"/>
      <c r="AQ574" s="250"/>
      <c r="AR574" s="312"/>
      <c r="AS574" s="312"/>
      <c r="AT574" s="315"/>
      <c r="AU574" s="250"/>
      <c r="AV574" s="237"/>
      <c r="AW574" s="237"/>
    </row>
    <row r="575" spans="1:49" ht="14.4" hidden="1" customHeight="1" x14ac:dyDescent="0.3">
      <c r="A575" s="238"/>
      <c r="B575" s="238"/>
      <c r="C575" s="220"/>
      <c r="D575" s="220"/>
      <c r="E575" s="223"/>
      <c r="F575" s="220"/>
      <c r="G575" s="238"/>
      <c r="H575" s="236"/>
      <c r="I575" s="236"/>
      <c r="J575" s="236"/>
      <c r="K575" s="214"/>
      <c r="L575" s="235"/>
      <c r="M575" s="236"/>
      <c r="N575" s="236"/>
      <c r="O575" s="237"/>
      <c r="P575" s="204"/>
      <c r="Q575" s="204"/>
      <c r="R575" s="204"/>
      <c r="S575" s="204"/>
      <c r="T575" s="211"/>
      <c r="U575" s="204"/>
      <c r="V575" s="217"/>
      <c r="W575" s="204"/>
      <c r="X575" s="207"/>
      <c r="Y575" s="204"/>
      <c r="Z575" s="204"/>
      <c r="AA575" s="247"/>
      <c r="AB575" s="220"/>
      <c r="AC575" s="220"/>
      <c r="AD575" s="220"/>
      <c r="AE575" s="220"/>
      <c r="AF575" s="310"/>
      <c r="AG575" s="242"/>
      <c r="AH575" s="132"/>
      <c r="AI575" s="236"/>
      <c r="AJ575" s="244"/>
      <c r="AK575" s="242"/>
      <c r="AL575" s="132"/>
      <c r="AM575" s="236"/>
      <c r="AN575" s="236"/>
      <c r="AO575" s="236"/>
      <c r="AP575" s="250"/>
      <c r="AQ575" s="250"/>
      <c r="AR575" s="312"/>
      <c r="AS575" s="312"/>
      <c r="AT575" s="315"/>
      <c r="AU575" s="250"/>
      <c r="AV575" s="237"/>
      <c r="AW575" s="237"/>
    </row>
    <row r="576" spans="1:49" ht="14.4" hidden="1" customHeight="1" x14ac:dyDescent="0.3">
      <c r="A576" s="238"/>
      <c r="B576" s="238"/>
      <c r="C576" s="221"/>
      <c r="D576" s="221"/>
      <c r="E576" s="224"/>
      <c r="F576" s="221"/>
      <c r="G576" s="238"/>
      <c r="H576" s="236"/>
      <c r="I576" s="236"/>
      <c r="J576" s="236"/>
      <c r="K576" s="215"/>
      <c r="L576" s="235"/>
      <c r="M576" s="236"/>
      <c r="N576" s="236"/>
      <c r="O576" s="237"/>
      <c r="P576" s="205"/>
      <c r="Q576" s="205"/>
      <c r="R576" s="205"/>
      <c r="S576" s="205"/>
      <c r="T576" s="212"/>
      <c r="U576" s="205"/>
      <c r="V576" s="218"/>
      <c r="W576" s="205"/>
      <c r="X576" s="208"/>
      <c r="Y576" s="205"/>
      <c r="Z576" s="205"/>
      <c r="AA576" s="248"/>
      <c r="AB576" s="221"/>
      <c r="AC576" s="221"/>
      <c r="AD576" s="221"/>
      <c r="AE576" s="221"/>
      <c r="AF576" s="309"/>
      <c r="AG576" s="242"/>
      <c r="AH576" s="132"/>
      <c r="AI576" s="236"/>
      <c r="AJ576" s="245"/>
      <c r="AK576" s="242"/>
      <c r="AL576" s="132"/>
      <c r="AM576" s="236"/>
      <c r="AN576" s="236"/>
      <c r="AO576" s="236"/>
      <c r="AP576" s="251"/>
      <c r="AQ576" s="251"/>
      <c r="AR576" s="313"/>
      <c r="AS576" s="313"/>
      <c r="AT576" s="316"/>
      <c r="AU576" s="251"/>
      <c r="AV576" s="237"/>
      <c r="AW576" s="237"/>
    </row>
    <row r="577" spans="1:49" ht="261" hidden="1" customHeight="1" x14ac:dyDescent="0.3">
      <c r="A577" s="238"/>
      <c r="B577" s="238" t="s">
        <v>623</v>
      </c>
      <c r="C577" s="219" t="s">
        <v>804</v>
      </c>
      <c r="D577" s="219" t="s">
        <v>821</v>
      </c>
      <c r="E577" s="222" t="str">
        <f>IFERROR(VLOOKUP(C577,Tabla4[#All],2,0),"")</f>
        <v>Eventos relacionados con las conductas o comportamientos de los empleados que afectan la Integridad Pública</v>
      </c>
      <c r="F577" s="219" t="s">
        <v>806</v>
      </c>
      <c r="G577" s="238" t="s">
        <v>891</v>
      </c>
      <c r="H577" s="236" t="s">
        <v>72</v>
      </c>
      <c r="I577" s="236" t="s">
        <v>200</v>
      </c>
      <c r="J577" s="236" t="s">
        <v>546</v>
      </c>
      <c r="K577" s="213" t="s">
        <v>543</v>
      </c>
      <c r="L577" s="234" t="s">
        <v>604</v>
      </c>
      <c r="M577" s="236"/>
      <c r="N577" s="236"/>
      <c r="O577" s="237">
        <v>365</v>
      </c>
      <c r="P577" s="203" t="s">
        <v>168</v>
      </c>
      <c r="Q577" s="209">
        <v>1</v>
      </c>
      <c r="R577" s="203" t="s">
        <v>105</v>
      </c>
      <c r="S577" s="203" t="s">
        <v>167</v>
      </c>
      <c r="T577" s="210">
        <v>1</v>
      </c>
      <c r="U577" s="203" t="s">
        <v>170</v>
      </c>
      <c r="V577" s="38">
        <v>1</v>
      </c>
      <c r="W577" s="48" t="s">
        <v>544</v>
      </c>
      <c r="X577" s="157"/>
      <c r="Y577" s="130" t="s">
        <v>51</v>
      </c>
      <c r="Z577" s="130" t="s">
        <v>57</v>
      </c>
      <c r="AA577" s="155">
        <v>0.4</v>
      </c>
      <c r="AB577" s="133"/>
      <c r="AC577" s="133"/>
      <c r="AD577" s="133"/>
      <c r="AE577" s="133"/>
      <c r="AF577" s="308">
        <v>0</v>
      </c>
      <c r="AG577" s="242">
        <v>1</v>
      </c>
      <c r="AH577" s="132"/>
      <c r="AI577" s="236" t="str">
        <f t="shared" ref="AI577" si="37">IF(AND(AH577&lt;=20%),"Muy Baja",IF(AND(AH577&gt;=21%,AH577&lt;=40%),"Baja",IF(AND(AH577&gt;=41%,AH577&lt;=60%),"Media",IF(AND(AH577&gt;=61%,AH577&lt;=80%),"Alta",IF(AND(AH577&gt;=81%,AH577&gt;=100%),"Muy Alta",FALSE)))))</f>
        <v>Muy Baja</v>
      </c>
      <c r="AJ577" s="243">
        <v>0</v>
      </c>
      <c r="AK577" s="242">
        <f t="shared" ref="AK577" si="38">LOOKUP(2,1/(AJ577:AJ582&lt;&gt;""),AJ577:AJ582)</f>
        <v>0</v>
      </c>
      <c r="AL577" s="132"/>
      <c r="AM577" s="236" t="s">
        <v>167</v>
      </c>
      <c r="AN577" s="236" t="s">
        <v>170</v>
      </c>
      <c r="AO577" s="236" t="s">
        <v>67</v>
      </c>
      <c r="AP577" s="249"/>
      <c r="AQ577" s="249"/>
      <c r="AR577" s="311"/>
      <c r="AS577" s="311"/>
      <c r="AT577" s="314"/>
      <c r="AU577" s="249"/>
      <c r="AV577" s="237"/>
      <c r="AW577" s="237" t="s">
        <v>159</v>
      </c>
    </row>
    <row r="578" spans="1:49" ht="7.2" hidden="1" customHeight="1" x14ac:dyDescent="0.3">
      <c r="A578" s="238"/>
      <c r="B578" s="238"/>
      <c r="C578" s="220"/>
      <c r="D578" s="220"/>
      <c r="E578" s="223"/>
      <c r="F578" s="220"/>
      <c r="G578" s="238"/>
      <c r="H578" s="236"/>
      <c r="I578" s="236"/>
      <c r="J578" s="236"/>
      <c r="K578" s="214"/>
      <c r="L578" s="234"/>
      <c r="M578" s="236"/>
      <c r="N578" s="236"/>
      <c r="O578" s="237"/>
      <c r="P578" s="204"/>
      <c r="Q578" s="204"/>
      <c r="R578" s="204"/>
      <c r="S578" s="204"/>
      <c r="T578" s="211"/>
      <c r="U578" s="204"/>
      <c r="V578" s="216">
        <v>2</v>
      </c>
      <c r="W578" s="225" t="s">
        <v>545</v>
      </c>
      <c r="X578" s="206"/>
      <c r="Y578" s="203" t="s">
        <v>52</v>
      </c>
      <c r="Z578" s="203" t="s">
        <v>57</v>
      </c>
      <c r="AA578" s="209">
        <v>0.3</v>
      </c>
      <c r="AB578" s="219"/>
      <c r="AC578" s="219"/>
      <c r="AD578" s="219"/>
      <c r="AE578" s="219"/>
      <c r="AF578" s="310"/>
      <c r="AG578" s="242"/>
      <c r="AH578" s="132"/>
      <c r="AI578" s="236"/>
      <c r="AJ578" s="244"/>
      <c r="AK578" s="242"/>
      <c r="AL578" s="132"/>
      <c r="AM578" s="236"/>
      <c r="AN578" s="236"/>
      <c r="AO578" s="236"/>
      <c r="AP578" s="250"/>
      <c r="AQ578" s="250"/>
      <c r="AR578" s="312"/>
      <c r="AS578" s="312"/>
      <c r="AT578" s="315"/>
      <c r="AU578" s="250"/>
      <c r="AV578" s="237"/>
      <c r="AW578" s="237"/>
    </row>
    <row r="579" spans="1:49" ht="14.4" hidden="1" customHeight="1" x14ac:dyDescent="0.3">
      <c r="A579" s="238"/>
      <c r="B579" s="238"/>
      <c r="C579" s="220"/>
      <c r="D579" s="220"/>
      <c r="E579" s="223"/>
      <c r="F579" s="220"/>
      <c r="G579" s="238"/>
      <c r="H579" s="236"/>
      <c r="I579" s="236"/>
      <c r="J579" s="236"/>
      <c r="K579" s="214"/>
      <c r="L579" s="234"/>
      <c r="M579" s="236"/>
      <c r="N579" s="236"/>
      <c r="O579" s="237"/>
      <c r="P579" s="204"/>
      <c r="Q579" s="204"/>
      <c r="R579" s="204"/>
      <c r="S579" s="204"/>
      <c r="T579" s="211"/>
      <c r="U579" s="204"/>
      <c r="V579" s="217"/>
      <c r="W579" s="226"/>
      <c r="X579" s="207"/>
      <c r="Y579" s="204"/>
      <c r="Z579" s="204"/>
      <c r="AA579" s="247"/>
      <c r="AB579" s="220"/>
      <c r="AC579" s="220"/>
      <c r="AD579" s="220"/>
      <c r="AE579" s="220"/>
      <c r="AF579" s="310"/>
      <c r="AG579" s="242"/>
      <c r="AH579" s="132"/>
      <c r="AI579" s="236"/>
      <c r="AJ579" s="244"/>
      <c r="AK579" s="242"/>
      <c r="AL579" s="132"/>
      <c r="AM579" s="236"/>
      <c r="AN579" s="236"/>
      <c r="AO579" s="236"/>
      <c r="AP579" s="250"/>
      <c r="AQ579" s="250"/>
      <c r="AR579" s="312"/>
      <c r="AS579" s="312"/>
      <c r="AT579" s="315"/>
      <c r="AU579" s="250"/>
      <c r="AV579" s="237"/>
      <c r="AW579" s="237"/>
    </row>
    <row r="580" spans="1:49" ht="14.4" hidden="1" customHeight="1" x14ac:dyDescent="0.3">
      <c r="A580" s="238"/>
      <c r="B580" s="238"/>
      <c r="C580" s="220"/>
      <c r="D580" s="220"/>
      <c r="E580" s="223"/>
      <c r="F580" s="220"/>
      <c r="G580" s="238"/>
      <c r="H580" s="236"/>
      <c r="I580" s="236"/>
      <c r="J580" s="236"/>
      <c r="K580" s="214"/>
      <c r="L580" s="234"/>
      <c r="M580" s="236"/>
      <c r="N580" s="236"/>
      <c r="O580" s="237"/>
      <c r="P580" s="204"/>
      <c r="Q580" s="204"/>
      <c r="R580" s="204"/>
      <c r="S580" s="204"/>
      <c r="T580" s="211"/>
      <c r="U580" s="204"/>
      <c r="V580" s="217"/>
      <c r="W580" s="226"/>
      <c r="X580" s="207"/>
      <c r="Y580" s="204"/>
      <c r="Z580" s="204"/>
      <c r="AA580" s="247"/>
      <c r="AB580" s="220"/>
      <c r="AC580" s="220"/>
      <c r="AD580" s="220"/>
      <c r="AE580" s="220"/>
      <c r="AF580" s="310"/>
      <c r="AG580" s="242"/>
      <c r="AH580" s="132"/>
      <c r="AI580" s="236"/>
      <c r="AJ580" s="244"/>
      <c r="AK580" s="242"/>
      <c r="AL580" s="132"/>
      <c r="AM580" s="236"/>
      <c r="AN580" s="236"/>
      <c r="AO580" s="236"/>
      <c r="AP580" s="250"/>
      <c r="AQ580" s="250"/>
      <c r="AR580" s="312"/>
      <c r="AS580" s="312"/>
      <c r="AT580" s="315"/>
      <c r="AU580" s="250"/>
      <c r="AV580" s="237"/>
      <c r="AW580" s="237"/>
    </row>
    <row r="581" spans="1:49" ht="14.4" hidden="1" customHeight="1" x14ac:dyDescent="0.3">
      <c r="A581" s="238"/>
      <c r="B581" s="238"/>
      <c r="C581" s="220"/>
      <c r="D581" s="220"/>
      <c r="E581" s="223"/>
      <c r="F581" s="220"/>
      <c r="G581" s="238"/>
      <c r="H581" s="236"/>
      <c r="I581" s="236"/>
      <c r="J581" s="236"/>
      <c r="K581" s="214"/>
      <c r="L581" s="234"/>
      <c r="M581" s="236"/>
      <c r="N581" s="236"/>
      <c r="O581" s="237"/>
      <c r="P581" s="204"/>
      <c r="Q581" s="204"/>
      <c r="R581" s="204"/>
      <c r="S581" s="204"/>
      <c r="T581" s="211"/>
      <c r="U581" s="204"/>
      <c r="V581" s="217"/>
      <c r="W581" s="226"/>
      <c r="X581" s="207"/>
      <c r="Y581" s="204"/>
      <c r="Z581" s="204"/>
      <c r="AA581" s="247"/>
      <c r="AB581" s="220"/>
      <c r="AC581" s="220"/>
      <c r="AD581" s="220"/>
      <c r="AE581" s="220"/>
      <c r="AF581" s="310"/>
      <c r="AG581" s="242"/>
      <c r="AH581" s="132"/>
      <c r="AI581" s="236"/>
      <c r="AJ581" s="244"/>
      <c r="AK581" s="242"/>
      <c r="AL581" s="132"/>
      <c r="AM581" s="236"/>
      <c r="AN581" s="236"/>
      <c r="AO581" s="236"/>
      <c r="AP581" s="250"/>
      <c r="AQ581" s="250"/>
      <c r="AR581" s="312"/>
      <c r="AS581" s="312"/>
      <c r="AT581" s="315"/>
      <c r="AU581" s="250"/>
      <c r="AV581" s="237"/>
      <c r="AW581" s="237"/>
    </row>
    <row r="582" spans="1:49" ht="14.4" hidden="1" customHeight="1" x14ac:dyDescent="0.3">
      <c r="A582" s="238"/>
      <c r="B582" s="238"/>
      <c r="C582" s="221"/>
      <c r="D582" s="221"/>
      <c r="E582" s="224"/>
      <c r="F582" s="221"/>
      <c r="G582" s="238"/>
      <c r="H582" s="236"/>
      <c r="I582" s="236"/>
      <c r="J582" s="236"/>
      <c r="K582" s="215"/>
      <c r="L582" s="234"/>
      <c r="M582" s="236"/>
      <c r="N582" s="236"/>
      <c r="O582" s="237"/>
      <c r="P582" s="205"/>
      <c r="Q582" s="205"/>
      <c r="R582" s="205"/>
      <c r="S582" s="205"/>
      <c r="T582" s="212"/>
      <c r="U582" s="205"/>
      <c r="V582" s="218"/>
      <c r="W582" s="227"/>
      <c r="X582" s="208"/>
      <c r="Y582" s="205"/>
      <c r="Z582" s="205"/>
      <c r="AA582" s="248"/>
      <c r="AB582" s="221"/>
      <c r="AC582" s="221"/>
      <c r="AD582" s="221"/>
      <c r="AE582" s="221"/>
      <c r="AF582" s="309"/>
      <c r="AG582" s="242"/>
      <c r="AH582" s="132"/>
      <c r="AI582" s="236"/>
      <c r="AJ582" s="245"/>
      <c r="AK582" s="242"/>
      <c r="AL582" s="132"/>
      <c r="AM582" s="236"/>
      <c r="AN582" s="236"/>
      <c r="AO582" s="236"/>
      <c r="AP582" s="251"/>
      <c r="AQ582" s="251"/>
      <c r="AR582" s="313"/>
      <c r="AS582" s="313"/>
      <c r="AT582" s="316"/>
      <c r="AU582" s="251"/>
      <c r="AV582" s="237"/>
      <c r="AW582" s="237"/>
    </row>
    <row r="583" spans="1:49" ht="179.4" hidden="1" customHeight="1" x14ac:dyDescent="0.3">
      <c r="A583" s="238"/>
      <c r="B583" s="238" t="s">
        <v>624</v>
      </c>
      <c r="C583" s="219" t="s">
        <v>804</v>
      </c>
      <c r="D583" s="219" t="s">
        <v>821</v>
      </c>
      <c r="E583" s="222" t="str">
        <f>IFERROR(VLOOKUP(C583,Tabla4[#All],2,0),"")</f>
        <v>Eventos relacionados con las conductas o comportamientos de los empleados que afectan la Integridad Pública</v>
      </c>
      <c r="F583" s="219" t="s">
        <v>806</v>
      </c>
      <c r="G583" s="238" t="s">
        <v>891</v>
      </c>
      <c r="H583" s="236" t="s">
        <v>72</v>
      </c>
      <c r="I583" s="236" t="s">
        <v>517</v>
      </c>
      <c r="J583" s="236" t="s">
        <v>550</v>
      </c>
      <c r="K583" s="213" t="s">
        <v>551</v>
      </c>
      <c r="L583" s="235" t="s">
        <v>526</v>
      </c>
      <c r="M583" s="236"/>
      <c r="N583" s="236"/>
      <c r="O583" s="237"/>
      <c r="P583" s="203" t="s">
        <v>173</v>
      </c>
      <c r="Q583" s="209">
        <v>0.4</v>
      </c>
      <c r="R583" s="203" t="s">
        <v>105</v>
      </c>
      <c r="S583" s="203" t="s">
        <v>167</v>
      </c>
      <c r="T583" s="210">
        <v>1</v>
      </c>
      <c r="U583" s="203" t="s">
        <v>170</v>
      </c>
      <c r="V583" s="216">
        <v>1</v>
      </c>
      <c r="W583" s="213" t="s">
        <v>552</v>
      </c>
      <c r="X583" s="157"/>
      <c r="Y583" s="130" t="s">
        <v>51</v>
      </c>
      <c r="Z583" s="130" t="s">
        <v>57</v>
      </c>
      <c r="AA583" s="155">
        <v>0.4</v>
      </c>
      <c r="AB583" s="133"/>
      <c r="AC583" s="133"/>
      <c r="AD583" s="133"/>
      <c r="AE583" s="133"/>
      <c r="AF583" s="39">
        <v>0</v>
      </c>
      <c r="AG583" s="242">
        <v>0.4</v>
      </c>
      <c r="AH583" s="132"/>
      <c r="AI583" s="236" t="str">
        <f t="shared" ref="AI583" si="39">IF(AND(AH583&lt;=20%),"Muy Baja",IF(AND(AH583&gt;=21%,AH583&lt;=40%),"Baja",IF(AND(AH583&gt;=41%,AH583&lt;=60%),"Media",IF(AND(AH583&gt;=61%,AH583&lt;=80%),"Alta",IF(AND(AH583&gt;=81%,AH583&gt;=100%),"Muy Alta",FALSE)))))</f>
        <v>Muy Baja</v>
      </c>
      <c r="AJ583" s="132">
        <v>0</v>
      </c>
      <c r="AK583" s="242">
        <f t="shared" ref="AK583" si="40">LOOKUP(2,1/(AJ583:AJ588&lt;&gt;""),AJ583:AJ588)</f>
        <v>0</v>
      </c>
      <c r="AL583" s="132"/>
      <c r="AM583" s="236" t="s">
        <v>167</v>
      </c>
      <c r="AN583" s="236" t="s">
        <v>170</v>
      </c>
      <c r="AO583" s="236" t="s">
        <v>67</v>
      </c>
      <c r="AP583" s="131"/>
      <c r="AQ583" s="131"/>
      <c r="AR583" s="51"/>
      <c r="AS583" s="51"/>
      <c r="AT583" s="49"/>
      <c r="AU583" s="131"/>
      <c r="AV583" s="237"/>
      <c r="AW583" s="237" t="s">
        <v>159</v>
      </c>
    </row>
    <row r="584" spans="1:49" ht="14.4" hidden="1" customHeight="1" x14ac:dyDescent="0.3">
      <c r="A584" s="238"/>
      <c r="B584" s="238"/>
      <c r="C584" s="220"/>
      <c r="D584" s="220"/>
      <c r="E584" s="223"/>
      <c r="F584" s="220"/>
      <c r="G584" s="238"/>
      <c r="H584" s="236"/>
      <c r="I584" s="236"/>
      <c r="J584" s="236"/>
      <c r="K584" s="214"/>
      <c r="L584" s="235"/>
      <c r="M584" s="236"/>
      <c r="N584" s="236"/>
      <c r="O584" s="237"/>
      <c r="P584" s="204"/>
      <c r="Q584" s="204"/>
      <c r="R584" s="204"/>
      <c r="S584" s="204"/>
      <c r="T584" s="211"/>
      <c r="U584" s="204"/>
      <c r="V584" s="217"/>
      <c r="W584" s="214"/>
      <c r="X584" s="157"/>
      <c r="Y584" s="130"/>
      <c r="Z584" s="130"/>
      <c r="AA584" s="155"/>
      <c r="AB584" s="133"/>
      <c r="AC584" s="133"/>
      <c r="AD584" s="133"/>
      <c r="AE584" s="133"/>
      <c r="AF584" s="39"/>
      <c r="AG584" s="242"/>
      <c r="AH584" s="132"/>
      <c r="AI584" s="236"/>
      <c r="AJ584" s="132"/>
      <c r="AK584" s="242"/>
      <c r="AL584" s="132"/>
      <c r="AM584" s="236"/>
      <c r="AN584" s="236"/>
      <c r="AO584" s="236"/>
      <c r="AP584" s="131"/>
      <c r="AQ584" s="131"/>
      <c r="AR584" s="51"/>
      <c r="AS584" s="51"/>
      <c r="AT584" s="131"/>
      <c r="AU584" s="131"/>
      <c r="AV584" s="237"/>
      <c r="AW584" s="237"/>
    </row>
    <row r="585" spans="1:49" ht="14.4" hidden="1" customHeight="1" x14ac:dyDescent="0.3">
      <c r="A585" s="238"/>
      <c r="B585" s="238"/>
      <c r="C585" s="220"/>
      <c r="D585" s="220"/>
      <c r="E585" s="223"/>
      <c r="F585" s="220"/>
      <c r="G585" s="238"/>
      <c r="H585" s="236"/>
      <c r="I585" s="236"/>
      <c r="J585" s="236"/>
      <c r="K585" s="214"/>
      <c r="L585" s="235"/>
      <c r="M585" s="236"/>
      <c r="N585" s="236"/>
      <c r="O585" s="237"/>
      <c r="P585" s="204"/>
      <c r="Q585" s="204"/>
      <c r="R585" s="204"/>
      <c r="S585" s="204"/>
      <c r="T585" s="211"/>
      <c r="U585" s="204"/>
      <c r="V585" s="217"/>
      <c r="W585" s="214"/>
      <c r="X585" s="157"/>
      <c r="Y585" s="130"/>
      <c r="Z585" s="130"/>
      <c r="AA585" s="155"/>
      <c r="AB585" s="133"/>
      <c r="AC585" s="133"/>
      <c r="AD585" s="133"/>
      <c r="AE585" s="133"/>
      <c r="AF585" s="39"/>
      <c r="AG585" s="242"/>
      <c r="AH585" s="132"/>
      <c r="AI585" s="236"/>
      <c r="AJ585" s="132"/>
      <c r="AK585" s="242"/>
      <c r="AL585" s="132"/>
      <c r="AM585" s="236"/>
      <c r="AN585" s="236"/>
      <c r="AO585" s="236"/>
      <c r="AP585" s="131"/>
      <c r="AQ585" s="131"/>
      <c r="AR585" s="51"/>
      <c r="AS585" s="51"/>
      <c r="AT585" s="131"/>
      <c r="AU585" s="131"/>
      <c r="AV585" s="237"/>
      <c r="AW585" s="237"/>
    </row>
    <row r="586" spans="1:49" ht="14.4" hidden="1" customHeight="1" x14ac:dyDescent="0.3">
      <c r="A586" s="238"/>
      <c r="B586" s="238"/>
      <c r="C586" s="220"/>
      <c r="D586" s="220"/>
      <c r="E586" s="223"/>
      <c r="F586" s="220"/>
      <c r="G586" s="238"/>
      <c r="H586" s="236"/>
      <c r="I586" s="236"/>
      <c r="J586" s="236"/>
      <c r="K586" s="214"/>
      <c r="L586" s="235"/>
      <c r="M586" s="236"/>
      <c r="N586" s="236"/>
      <c r="O586" s="237"/>
      <c r="P586" s="205"/>
      <c r="Q586" s="205"/>
      <c r="R586" s="205"/>
      <c r="S586" s="205"/>
      <c r="T586" s="212"/>
      <c r="U586" s="205"/>
      <c r="V586" s="218"/>
      <c r="W586" s="215"/>
      <c r="X586" s="157"/>
      <c r="Y586" s="130"/>
      <c r="Z586" s="130"/>
      <c r="AA586" s="155"/>
      <c r="AB586" s="133"/>
      <c r="AC586" s="133"/>
      <c r="AD586" s="133"/>
      <c r="AE586" s="133"/>
      <c r="AF586" s="39"/>
      <c r="AG586" s="242"/>
      <c r="AH586" s="132"/>
      <c r="AI586" s="236"/>
      <c r="AJ586" s="132"/>
      <c r="AK586" s="242"/>
      <c r="AL586" s="132"/>
      <c r="AM586" s="236"/>
      <c r="AN586" s="236"/>
      <c r="AO586" s="236"/>
      <c r="AP586" s="131"/>
      <c r="AQ586" s="131"/>
      <c r="AR586" s="51"/>
      <c r="AS586" s="51"/>
      <c r="AT586" s="131"/>
      <c r="AU586" s="131"/>
      <c r="AV586" s="237"/>
      <c r="AW586" s="237"/>
    </row>
    <row r="587" spans="1:49" ht="14.4" hidden="1" customHeight="1" x14ac:dyDescent="0.3">
      <c r="A587" s="238"/>
      <c r="B587" s="238"/>
      <c r="C587" s="220"/>
      <c r="D587" s="220"/>
      <c r="E587" s="223"/>
      <c r="F587" s="220"/>
      <c r="G587" s="238"/>
      <c r="H587" s="236"/>
      <c r="I587" s="236"/>
      <c r="J587" s="236"/>
      <c r="K587" s="214"/>
      <c r="L587" s="235"/>
      <c r="M587" s="236"/>
      <c r="N587" s="236"/>
      <c r="O587" s="237"/>
      <c r="P587" s="38"/>
      <c r="Q587" s="38"/>
      <c r="R587" s="38"/>
      <c r="S587" s="38"/>
      <c r="T587" s="148"/>
      <c r="U587" s="38"/>
      <c r="V587" s="38"/>
      <c r="W587" s="130"/>
      <c r="X587" s="157"/>
      <c r="Y587" s="130"/>
      <c r="Z587" s="130"/>
      <c r="AA587" s="155"/>
      <c r="AB587" s="133"/>
      <c r="AC587" s="133"/>
      <c r="AD587" s="133"/>
      <c r="AE587" s="133"/>
      <c r="AF587" s="39"/>
      <c r="AG587" s="242"/>
      <c r="AH587" s="132"/>
      <c r="AI587" s="236"/>
      <c r="AJ587" s="132"/>
      <c r="AK587" s="242"/>
      <c r="AL587" s="132"/>
      <c r="AM587" s="236"/>
      <c r="AN587" s="236"/>
      <c r="AO587" s="236"/>
      <c r="AP587" s="131"/>
      <c r="AQ587" s="131"/>
      <c r="AR587" s="51"/>
      <c r="AS587" s="51"/>
      <c r="AT587" s="131"/>
      <c r="AU587" s="131"/>
      <c r="AV587" s="237"/>
      <c r="AW587" s="237"/>
    </row>
    <row r="588" spans="1:49" ht="14.4" hidden="1" customHeight="1" x14ac:dyDescent="0.3">
      <c r="A588" s="238"/>
      <c r="B588" s="238"/>
      <c r="C588" s="221"/>
      <c r="D588" s="221"/>
      <c r="E588" s="224"/>
      <c r="F588" s="221"/>
      <c r="G588" s="238"/>
      <c r="H588" s="236"/>
      <c r="I588" s="236"/>
      <c r="J588" s="236"/>
      <c r="K588" s="215"/>
      <c r="L588" s="235"/>
      <c r="M588" s="236"/>
      <c r="N588" s="236"/>
      <c r="O588" s="237"/>
      <c r="P588" s="38"/>
      <c r="Q588" s="38"/>
      <c r="R588" s="38"/>
      <c r="S588" s="38"/>
      <c r="T588" s="148"/>
      <c r="U588" s="38"/>
      <c r="V588" s="38"/>
      <c r="W588" s="130"/>
      <c r="X588" s="157"/>
      <c r="Y588" s="130"/>
      <c r="Z588" s="130"/>
      <c r="AA588" s="155"/>
      <c r="AB588" s="133"/>
      <c r="AC588" s="133"/>
      <c r="AD588" s="133"/>
      <c r="AE588" s="133"/>
      <c r="AF588" s="39"/>
      <c r="AG588" s="242"/>
      <c r="AH588" s="132"/>
      <c r="AI588" s="236"/>
      <c r="AJ588" s="132"/>
      <c r="AK588" s="242"/>
      <c r="AL588" s="132"/>
      <c r="AM588" s="236"/>
      <c r="AN588" s="236"/>
      <c r="AO588" s="236"/>
      <c r="AP588" s="131"/>
      <c r="AQ588" s="131"/>
      <c r="AR588" s="51"/>
      <c r="AS588" s="51"/>
      <c r="AT588" s="131"/>
      <c r="AU588" s="131"/>
      <c r="AV588" s="237"/>
      <c r="AW588" s="237"/>
    </row>
    <row r="589" spans="1:49" ht="214.8" hidden="1" customHeight="1" x14ac:dyDescent="0.3">
      <c r="A589" s="238"/>
      <c r="B589" s="238" t="s">
        <v>624</v>
      </c>
      <c r="C589" s="219" t="s">
        <v>804</v>
      </c>
      <c r="D589" s="219" t="s">
        <v>821</v>
      </c>
      <c r="E589" s="222" t="str">
        <f>IFERROR(VLOOKUP(C589,Tabla4[#All],2,0),"")</f>
        <v>Eventos relacionados con las conductas o comportamientos de los empleados que afectan la Integridad Pública</v>
      </c>
      <c r="F589" s="219" t="s">
        <v>806</v>
      </c>
      <c r="G589" s="238" t="s">
        <v>891</v>
      </c>
      <c r="H589" s="236" t="s">
        <v>72</v>
      </c>
      <c r="I589" s="236" t="s">
        <v>200</v>
      </c>
      <c r="J589" s="236" t="s">
        <v>553</v>
      </c>
      <c r="K589" s="213" t="s">
        <v>554</v>
      </c>
      <c r="L589" s="235" t="s">
        <v>603</v>
      </c>
      <c r="M589" s="236"/>
      <c r="N589" s="236"/>
      <c r="O589" s="237"/>
      <c r="P589" s="143" t="s">
        <v>173</v>
      </c>
      <c r="Q589" s="155">
        <v>0.4</v>
      </c>
      <c r="R589" s="143" t="s">
        <v>48</v>
      </c>
      <c r="S589" s="143" t="s">
        <v>166</v>
      </c>
      <c r="T589" s="156">
        <v>0.8</v>
      </c>
      <c r="U589" s="143" t="s">
        <v>169</v>
      </c>
      <c r="V589" s="38">
        <v>1</v>
      </c>
      <c r="W589" s="213" t="s">
        <v>555</v>
      </c>
      <c r="X589" s="157"/>
      <c r="Y589" s="130" t="s">
        <v>51</v>
      </c>
      <c r="Z589" s="130" t="s">
        <v>57</v>
      </c>
      <c r="AA589" s="155">
        <v>0.4</v>
      </c>
      <c r="AB589" s="133"/>
      <c r="AC589" s="133"/>
      <c r="AD589" s="133"/>
      <c r="AE589" s="133"/>
      <c r="AF589" s="39">
        <v>0.4</v>
      </c>
      <c r="AG589" s="242">
        <v>0</v>
      </c>
      <c r="AH589" s="132"/>
      <c r="AI589" s="236" t="str">
        <f t="shared" ref="AI589" si="41">IF(AND(AH589&lt;=20%),"Muy Baja",IF(AND(AH589&gt;=21%,AH589&lt;=40%),"Baja",IF(AND(AH589&gt;=41%,AH589&lt;=60%),"Media",IF(AND(AH589&gt;=61%,AH589&lt;=80%),"Alta",IF(AND(AH589&gt;=81%,AH589&gt;=100%),"Muy Alta",FALSE)))))</f>
        <v>Muy Baja</v>
      </c>
      <c r="AJ589" s="132">
        <v>0.2</v>
      </c>
      <c r="AK589" s="242">
        <f t="shared" ref="AK589" si="42">LOOKUP(2,1/(AJ589:AJ594&lt;&gt;""),AJ589:AJ594)</f>
        <v>0.2</v>
      </c>
      <c r="AL589" s="132"/>
      <c r="AM589" s="236" t="s">
        <v>146</v>
      </c>
      <c r="AN589" s="236" t="s">
        <v>146</v>
      </c>
      <c r="AO589" s="236" t="s">
        <v>64</v>
      </c>
      <c r="AP589" s="131"/>
      <c r="AQ589" s="131"/>
      <c r="AR589" s="51"/>
      <c r="AS589" s="51"/>
      <c r="AT589" s="49"/>
      <c r="AU589" s="131"/>
      <c r="AV589" s="237"/>
      <c r="AW589" s="237" t="s">
        <v>159</v>
      </c>
    </row>
    <row r="590" spans="1:49" ht="14.4" hidden="1" customHeight="1" x14ac:dyDescent="0.3">
      <c r="A590" s="238"/>
      <c r="B590" s="238"/>
      <c r="C590" s="220"/>
      <c r="D590" s="220"/>
      <c r="E590" s="223"/>
      <c r="F590" s="220"/>
      <c r="G590" s="238"/>
      <c r="H590" s="236"/>
      <c r="I590" s="236"/>
      <c r="J590" s="236"/>
      <c r="K590" s="214"/>
      <c r="L590" s="235"/>
      <c r="M590" s="236"/>
      <c r="N590" s="236"/>
      <c r="O590" s="237"/>
      <c r="P590" s="38"/>
      <c r="Q590" s="38"/>
      <c r="R590" s="38"/>
      <c r="S590" s="38"/>
      <c r="T590" s="148"/>
      <c r="U590" s="38"/>
      <c r="V590" s="38"/>
      <c r="W590" s="214"/>
      <c r="X590" s="157"/>
      <c r="Y590" s="130"/>
      <c r="Z590" s="130"/>
      <c r="AA590" s="155"/>
      <c r="AB590" s="133"/>
      <c r="AC590" s="133"/>
      <c r="AD590" s="133"/>
      <c r="AE590" s="133"/>
      <c r="AF590" s="39"/>
      <c r="AG590" s="242"/>
      <c r="AH590" s="132"/>
      <c r="AI590" s="236"/>
      <c r="AJ590" s="132"/>
      <c r="AK590" s="242"/>
      <c r="AL590" s="132"/>
      <c r="AM590" s="236"/>
      <c r="AN590" s="236"/>
      <c r="AO590" s="236"/>
      <c r="AP590" s="131"/>
      <c r="AQ590" s="131"/>
      <c r="AR590" s="51"/>
      <c r="AS590" s="51"/>
      <c r="AT590" s="131"/>
      <c r="AU590" s="131"/>
      <c r="AV590" s="237"/>
      <c r="AW590" s="237"/>
    </row>
    <row r="591" spans="1:49" ht="14.4" hidden="1" customHeight="1" x14ac:dyDescent="0.3">
      <c r="A591" s="238"/>
      <c r="B591" s="238"/>
      <c r="C591" s="220"/>
      <c r="D591" s="220"/>
      <c r="E591" s="223"/>
      <c r="F591" s="220"/>
      <c r="G591" s="238"/>
      <c r="H591" s="236"/>
      <c r="I591" s="236"/>
      <c r="J591" s="236"/>
      <c r="K591" s="214"/>
      <c r="L591" s="235"/>
      <c r="M591" s="236"/>
      <c r="N591" s="236"/>
      <c r="O591" s="237"/>
      <c r="P591" s="38"/>
      <c r="Q591" s="38"/>
      <c r="R591" s="38"/>
      <c r="S591" s="38"/>
      <c r="T591" s="148"/>
      <c r="U591" s="38"/>
      <c r="V591" s="38"/>
      <c r="W591" s="214"/>
      <c r="X591" s="157"/>
      <c r="Y591" s="130"/>
      <c r="Z591" s="130"/>
      <c r="AA591" s="155"/>
      <c r="AB591" s="133"/>
      <c r="AC591" s="133"/>
      <c r="AD591" s="133"/>
      <c r="AE591" s="133"/>
      <c r="AF591" s="39"/>
      <c r="AG591" s="242"/>
      <c r="AH591" s="132"/>
      <c r="AI591" s="236"/>
      <c r="AJ591" s="132"/>
      <c r="AK591" s="242"/>
      <c r="AL591" s="132"/>
      <c r="AM591" s="236"/>
      <c r="AN591" s="236"/>
      <c r="AO591" s="236"/>
      <c r="AP591" s="131"/>
      <c r="AQ591" s="131"/>
      <c r="AR591" s="51"/>
      <c r="AS591" s="51"/>
      <c r="AT591" s="131"/>
      <c r="AU591" s="131"/>
      <c r="AV591" s="237"/>
      <c r="AW591" s="237"/>
    </row>
    <row r="592" spans="1:49" ht="14.4" hidden="1" customHeight="1" x14ac:dyDescent="0.3">
      <c r="A592" s="238"/>
      <c r="B592" s="238"/>
      <c r="C592" s="220"/>
      <c r="D592" s="220"/>
      <c r="E592" s="223"/>
      <c r="F592" s="220"/>
      <c r="G592" s="238"/>
      <c r="H592" s="236"/>
      <c r="I592" s="236"/>
      <c r="J592" s="236"/>
      <c r="K592" s="214"/>
      <c r="L592" s="235"/>
      <c r="M592" s="236"/>
      <c r="N592" s="236"/>
      <c r="O592" s="237"/>
      <c r="P592" s="38"/>
      <c r="Q592" s="38"/>
      <c r="R592" s="38"/>
      <c r="S592" s="38"/>
      <c r="T592" s="148"/>
      <c r="U592" s="38"/>
      <c r="V592" s="38"/>
      <c r="W592" s="214"/>
      <c r="X592" s="157"/>
      <c r="Y592" s="130"/>
      <c r="Z592" s="130"/>
      <c r="AA592" s="155"/>
      <c r="AB592" s="133"/>
      <c r="AC592" s="133"/>
      <c r="AD592" s="133"/>
      <c r="AE592" s="133"/>
      <c r="AF592" s="39"/>
      <c r="AG592" s="242"/>
      <c r="AH592" s="132"/>
      <c r="AI592" s="236"/>
      <c r="AJ592" s="132"/>
      <c r="AK592" s="242"/>
      <c r="AL592" s="132"/>
      <c r="AM592" s="236"/>
      <c r="AN592" s="236"/>
      <c r="AO592" s="236"/>
      <c r="AP592" s="131"/>
      <c r="AQ592" s="131"/>
      <c r="AR592" s="51"/>
      <c r="AS592" s="51"/>
      <c r="AT592" s="131"/>
      <c r="AU592" s="131"/>
      <c r="AV592" s="237"/>
      <c r="AW592" s="237"/>
    </row>
    <row r="593" spans="1:49" ht="14.4" hidden="1" customHeight="1" x14ac:dyDescent="0.3">
      <c r="A593" s="238"/>
      <c r="B593" s="238"/>
      <c r="C593" s="220"/>
      <c r="D593" s="220"/>
      <c r="E593" s="223"/>
      <c r="F593" s="220"/>
      <c r="G593" s="238"/>
      <c r="H593" s="236"/>
      <c r="I593" s="236"/>
      <c r="J593" s="236"/>
      <c r="K593" s="214"/>
      <c r="L593" s="235"/>
      <c r="M593" s="236"/>
      <c r="N593" s="236"/>
      <c r="O593" s="237"/>
      <c r="P593" s="38"/>
      <c r="Q593" s="38"/>
      <c r="R593" s="38"/>
      <c r="S593" s="38"/>
      <c r="T593" s="148"/>
      <c r="U593" s="38"/>
      <c r="V593" s="38"/>
      <c r="W593" s="214"/>
      <c r="X593" s="157"/>
      <c r="Y593" s="130"/>
      <c r="Z593" s="130"/>
      <c r="AA593" s="155"/>
      <c r="AB593" s="133"/>
      <c r="AC593" s="133"/>
      <c r="AD593" s="133"/>
      <c r="AE593" s="133"/>
      <c r="AF593" s="39"/>
      <c r="AG593" s="242"/>
      <c r="AH593" s="132"/>
      <c r="AI593" s="236"/>
      <c r="AJ593" s="132"/>
      <c r="AK593" s="242"/>
      <c r="AL593" s="132"/>
      <c r="AM593" s="236"/>
      <c r="AN593" s="236"/>
      <c r="AO593" s="236"/>
      <c r="AP593" s="131"/>
      <c r="AQ593" s="131"/>
      <c r="AR593" s="51"/>
      <c r="AS593" s="51"/>
      <c r="AT593" s="131"/>
      <c r="AU593" s="131"/>
      <c r="AV593" s="237"/>
      <c r="AW593" s="237"/>
    </row>
    <row r="594" spans="1:49" ht="14.4" hidden="1" customHeight="1" x14ac:dyDescent="0.3">
      <c r="A594" s="238"/>
      <c r="B594" s="238"/>
      <c r="C594" s="221"/>
      <c r="D594" s="221"/>
      <c r="E594" s="224"/>
      <c r="F594" s="221"/>
      <c r="G594" s="238"/>
      <c r="H594" s="236"/>
      <c r="I594" s="236"/>
      <c r="J594" s="236"/>
      <c r="K594" s="215"/>
      <c r="L594" s="235"/>
      <c r="M594" s="236"/>
      <c r="N594" s="236"/>
      <c r="O594" s="237"/>
      <c r="P594" s="38"/>
      <c r="Q594" s="38"/>
      <c r="R594" s="38"/>
      <c r="S594" s="38"/>
      <c r="T594" s="148"/>
      <c r="U594" s="38"/>
      <c r="V594" s="38"/>
      <c r="W594" s="215"/>
      <c r="X594" s="157"/>
      <c r="Y594" s="130"/>
      <c r="Z594" s="130"/>
      <c r="AA594" s="155"/>
      <c r="AB594" s="133"/>
      <c r="AC594" s="133"/>
      <c r="AD594" s="133"/>
      <c r="AE594" s="133"/>
      <c r="AF594" s="39"/>
      <c r="AG594" s="242"/>
      <c r="AH594" s="132"/>
      <c r="AI594" s="236"/>
      <c r="AJ594" s="132"/>
      <c r="AK594" s="242"/>
      <c r="AL594" s="132"/>
      <c r="AM594" s="236"/>
      <c r="AN594" s="236"/>
      <c r="AO594" s="236"/>
      <c r="AP594" s="131"/>
      <c r="AQ594" s="131"/>
      <c r="AR594" s="51"/>
      <c r="AS594" s="51"/>
      <c r="AT594" s="131"/>
      <c r="AU594" s="131"/>
      <c r="AV594" s="237"/>
      <c r="AW594" s="237"/>
    </row>
    <row r="595" spans="1:49" ht="14.4" hidden="1" customHeight="1" x14ac:dyDescent="0.3">
      <c r="A595" s="238"/>
      <c r="B595" s="238" t="s">
        <v>878</v>
      </c>
      <c r="C595" s="219" t="s">
        <v>804</v>
      </c>
      <c r="D595" s="219" t="s">
        <v>821</v>
      </c>
      <c r="E595" s="222" t="str">
        <f>IFERROR(VLOOKUP(C595,Tabla4[#All],2,0),"")</f>
        <v>Eventos relacionados con las conductas o comportamientos de los empleados que afectan la Integridad Pública</v>
      </c>
      <c r="F595" s="219" t="s">
        <v>806</v>
      </c>
      <c r="G595" s="238" t="s">
        <v>891</v>
      </c>
      <c r="H595" s="236" t="s">
        <v>72</v>
      </c>
      <c r="I595" s="236" t="s">
        <v>200</v>
      </c>
      <c r="J595" s="236" t="s">
        <v>556</v>
      </c>
      <c r="K595" s="213" t="s">
        <v>557</v>
      </c>
      <c r="L595" s="235" t="s">
        <v>526</v>
      </c>
      <c r="M595" s="236"/>
      <c r="N595" s="237"/>
      <c r="O595" s="237">
        <v>15</v>
      </c>
      <c r="P595" s="203" t="s">
        <v>173</v>
      </c>
      <c r="Q595" s="209">
        <v>0.4</v>
      </c>
      <c r="R595" s="203" t="s">
        <v>48</v>
      </c>
      <c r="S595" s="203" t="s">
        <v>166</v>
      </c>
      <c r="T595" s="210">
        <v>0.8</v>
      </c>
      <c r="U595" s="203" t="s">
        <v>169</v>
      </c>
      <c r="V595" s="203">
        <v>1</v>
      </c>
      <c r="W595" s="213" t="s">
        <v>558</v>
      </c>
      <c r="X595" s="206"/>
      <c r="Y595" s="203" t="s">
        <v>51</v>
      </c>
      <c r="Z595" s="203" t="s">
        <v>57</v>
      </c>
      <c r="AA595" s="209">
        <v>0.4</v>
      </c>
      <c r="AB595" s="219"/>
      <c r="AC595" s="219"/>
      <c r="AD595" s="219"/>
      <c r="AE595" s="219"/>
      <c r="AF595" s="308">
        <v>0.4</v>
      </c>
      <c r="AG595" s="242">
        <v>0</v>
      </c>
      <c r="AH595" s="132"/>
      <c r="AI595" s="236" t="str">
        <f t="shared" ref="AI595" si="43">IF(AND(AH595&lt;=20%),"Muy Baja",IF(AND(AH595&gt;=21%,AH595&lt;=40%),"Baja",IF(AND(AH595&gt;=41%,AH595&lt;=60%),"Media",IF(AND(AH595&gt;=61%,AH595&lt;=80%),"Alta",IF(AND(AH595&gt;=81%,AH595&gt;=100%),"Muy Alta",FALSE)))))</f>
        <v>Muy Baja</v>
      </c>
      <c r="AJ595" s="243">
        <v>0.2</v>
      </c>
      <c r="AK595" s="242">
        <f t="shared" ref="AK595" si="44">LOOKUP(2,1/(AJ595:AJ600&lt;&gt;""),AJ595:AJ600)</f>
        <v>0.2</v>
      </c>
      <c r="AL595" s="132"/>
      <c r="AM595" s="236" t="s">
        <v>146</v>
      </c>
      <c r="AN595" s="236" t="s">
        <v>146</v>
      </c>
      <c r="AO595" s="236" t="s">
        <v>64</v>
      </c>
      <c r="AP595" s="249"/>
      <c r="AQ595" s="249"/>
      <c r="AR595" s="311"/>
      <c r="AS595" s="311"/>
      <c r="AT595" s="314"/>
      <c r="AU595" s="249"/>
      <c r="AV595" s="237"/>
      <c r="AW595" s="237" t="s">
        <v>159</v>
      </c>
    </row>
    <row r="596" spans="1:49" ht="14.4" hidden="1" customHeight="1" x14ac:dyDescent="0.3">
      <c r="A596" s="238"/>
      <c r="B596" s="238"/>
      <c r="C596" s="220"/>
      <c r="D596" s="220"/>
      <c r="E596" s="223"/>
      <c r="F596" s="220"/>
      <c r="G596" s="238"/>
      <c r="H596" s="236"/>
      <c r="I596" s="236"/>
      <c r="J596" s="236"/>
      <c r="K596" s="214"/>
      <c r="L596" s="235"/>
      <c r="M596" s="236"/>
      <c r="N596" s="237"/>
      <c r="O596" s="237"/>
      <c r="P596" s="204"/>
      <c r="Q596" s="204"/>
      <c r="R596" s="204"/>
      <c r="S596" s="204"/>
      <c r="T596" s="211"/>
      <c r="U596" s="204"/>
      <c r="V596" s="204"/>
      <c r="W596" s="214"/>
      <c r="X596" s="207"/>
      <c r="Y596" s="204"/>
      <c r="Z596" s="204"/>
      <c r="AA596" s="247"/>
      <c r="AB596" s="220"/>
      <c r="AC596" s="220"/>
      <c r="AD596" s="220"/>
      <c r="AE596" s="220"/>
      <c r="AF596" s="310"/>
      <c r="AG596" s="242"/>
      <c r="AH596" s="132"/>
      <c r="AI596" s="236"/>
      <c r="AJ596" s="244"/>
      <c r="AK596" s="242"/>
      <c r="AL596" s="132"/>
      <c r="AM596" s="236"/>
      <c r="AN596" s="236"/>
      <c r="AO596" s="236"/>
      <c r="AP596" s="250"/>
      <c r="AQ596" s="250"/>
      <c r="AR596" s="312"/>
      <c r="AS596" s="312"/>
      <c r="AT596" s="315"/>
      <c r="AU596" s="250"/>
      <c r="AV596" s="237"/>
      <c r="AW596" s="237"/>
    </row>
    <row r="597" spans="1:49" ht="14.4" hidden="1" customHeight="1" x14ac:dyDescent="0.3">
      <c r="A597" s="238"/>
      <c r="B597" s="238"/>
      <c r="C597" s="220"/>
      <c r="D597" s="220"/>
      <c r="E597" s="223"/>
      <c r="F597" s="220"/>
      <c r="G597" s="238"/>
      <c r="H597" s="236"/>
      <c r="I597" s="236"/>
      <c r="J597" s="236"/>
      <c r="K597" s="214"/>
      <c r="L597" s="235"/>
      <c r="M597" s="236"/>
      <c r="N597" s="237"/>
      <c r="O597" s="237"/>
      <c r="P597" s="204"/>
      <c r="Q597" s="204"/>
      <c r="R597" s="204"/>
      <c r="S597" s="204"/>
      <c r="T597" s="211"/>
      <c r="U597" s="204"/>
      <c r="V597" s="204"/>
      <c r="W597" s="214"/>
      <c r="X597" s="207"/>
      <c r="Y597" s="204"/>
      <c r="Z597" s="204"/>
      <c r="AA597" s="247"/>
      <c r="AB597" s="220"/>
      <c r="AC597" s="220"/>
      <c r="AD597" s="220"/>
      <c r="AE597" s="220"/>
      <c r="AF597" s="310"/>
      <c r="AG597" s="242"/>
      <c r="AH597" s="132"/>
      <c r="AI597" s="236"/>
      <c r="AJ597" s="244"/>
      <c r="AK597" s="242"/>
      <c r="AL597" s="132"/>
      <c r="AM597" s="236"/>
      <c r="AN597" s="236"/>
      <c r="AO597" s="236"/>
      <c r="AP597" s="250"/>
      <c r="AQ597" s="250"/>
      <c r="AR597" s="312"/>
      <c r="AS597" s="312"/>
      <c r="AT597" s="315"/>
      <c r="AU597" s="250"/>
      <c r="AV597" s="237"/>
      <c r="AW597" s="237"/>
    </row>
    <row r="598" spans="1:49" ht="14.4" hidden="1" customHeight="1" x14ac:dyDescent="0.3">
      <c r="A598" s="238"/>
      <c r="B598" s="238"/>
      <c r="C598" s="220"/>
      <c r="D598" s="220"/>
      <c r="E598" s="223"/>
      <c r="F598" s="220"/>
      <c r="G598" s="238"/>
      <c r="H598" s="236"/>
      <c r="I598" s="236"/>
      <c r="J598" s="236"/>
      <c r="K598" s="214"/>
      <c r="L598" s="235"/>
      <c r="M598" s="236"/>
      <c r="N598" s="237"/>
      <c r="O598" s="237"/>
      <c r="P598" s="204"/>
      <c r="Q598" s="204"/>
      <c r="R598" s="204"/>
      <c r="S598" s="204"/>
      <c r="T598" s="211"/>
      <c r="U598" s="204"/>
      <c r="V598" s="204"/>
      <c r="W598" s="214"/>
      <c r="X598" s="207"/>
      <c r="Y598" s="204"/>
      <c r="Z598" s="204"/>
      <c r="AA598" s="247"/>
      <c r="AB598" s="220"/>
      <c r="AC598" s="220"/>
      <c r="AD598" s="220"/>
      <c r="AE598" s="220"/>
      <c r="AF598" s="310"/>
      <c r="AG598" s="242"/>
      <c r="AH598" s="132"/>
      <c r="AI598" s="236"/>
      <c r="AJ598" s="244"/>
      <c r="AK598" s="242"/>
      <c r="AL598" s="132"/>
      <c r="AM598" s="236"/>
      <c r="AN598" s="236"/>
      <c r="AO598" s="236"/>
      <c r="AP598" s="250"/>
      <c r="AQ598" s="250"/>
      <c r="AR598" s="312"/>
      <c r="AS598" s="312"/>
      <c r="AT598" s="315"/>
      <c r="AU598" s="250"/>
      <c r="AV598" s="237"/>
      <c r="AW598" s="237"/>
    </row>
    <row r="599" spans="1:49" ht="14.4" hidden="1" customHeight="1" x14ac:dyDescent="0.3">
      <c r="A599" s="238"/>
      <c r="B599" s="238"/>
      <c r="C599" s="220"/>
      <c r="D599" s="220"/>
      <c r="E599" s="223"/>
      <c r="F599" s="220"/>
      <c r="G599" s="238"/>
      <c r="H599" s="236"/>
      <c r="I599" s="236"/>
      <c r="J599" s="236"/>
      <c r="K599" s="214"/>
      <c r="L599" s="235"/>
      <c r="M599" s="236"/>
      <c r="N599" s="237"/>
      <c r="O599" s="237"/>
      <c r="P599" s="204"/>
      <c r="Q599" s="204"/>
      <c r="R599" s="204"/>
      <c r="S599" s="204"/>
      <c r="T599" s="211"/>
      <c r="U599" s="204"/>
      <c r="V599" s="204"/>
      <c r="W599" s="214"/>
      <c r="X599" s="207"/>
      <c r="Y599" s="204"/>
      <c r="Z599" s="204"/>
      <c r="AA599" s="247"/>
      <c r="AB599" s="220"/>
      <c r="AC599" s="220"/>
      <c r="AD599" s="220"/>
      <c r="AE599" s="220"/>
      <c r="AF599" s="310"/>
      <c r="AG599" s="242"/>
      <c r="AH599" s="132"/>
      <c r="AI599" s="236"/>
      <c r="AJ599" s="244"/>
      <c r="AK599" s="242"/>
      <c r="AL599" s="132"/>
      <c r="AM599" s="236"/>
      <c r="AN599" s="236"/>
      <c r="AO599" s="236"/>
      <c r="AP599" s="250"/>
      <c r="AQ599" s="250"/>
      <c r="AR599" s="312"/>
      <c r="AS599" s="312"/>
      <c r="AT599" s="315"/>
      <c r="AU599" s="250"/>
      <c r="AV599" s="237"/>
      <c r="AW599" s="237"/>
    </row>
    <row r="600" spans="1:49" ht="14.4" hidden="1" customHeight="1" x14ac:dyDescent="0.3">
      <c r="A600" s="238"/>
      <c r="B600" s="238"/>
      <c r="C600" s="221"/>
      <c r="D600" s="221"/>
      <c r="E600" s="224"/>
      <c r="F600" s="221"/>
      <c r="G600" s="238"/>
      <c r="H600" s="236"/>
      <c r="I600" s="236"/>
      <c r="J600" s="236"/>
      <c r="K600" s="215"/>
      <c r="L600" s="235"/>
      <c r="M600" s="236"/>
      <c r="N600" s="237"/>
      <c r="O600" s="237"/>
      <c r="P600" s="205"/>
      <c r="Q600" s="205"/>
      <c r="R600" s="205"/>
      <c r="S600" s="205"/>
      <c r="T600" s="212"/>
      <c r="U600" s="205"/>
      <c r="V600" s="205"/>
      <c r="W600" s="215"/>
      <c r="X600" s="208"/>
      <c r="Y600" s="205"/>
      <c r="Z600" s="205"/>
      <c r="AA600" s="248"/>
      <c r="AB600" s="221"/>
      <c r="AC600" s="221"/>
      <c r="AD600" s="221"/>
      <c r="AE600" s="221"/>
      <c r="AF600" s="309"/>
      <c r="AG600" s="242"/>
      <c r="AH600" s="132"/>
      <c r="AI600" s="236"/>
      <c r="AJ600" s="245"/>
      <c r="AK600" s="242"/>
      <c r="AL600" s="132"/>
      <c r="AM600" s="236"/>
      <c r="AN600" s="236"/>
      <c r="AO600" s="236"/>
      <c r="AP600" s="251"/>
      <c r="AQ600" s="251"/>
      <c r="AR600" s="313"/>
      <c r="AS600" s="313"/>
      <c r="AT600" s="316"/>
      <c r="AU600" s="251"/>
      <c r="AV600" s="237"/>
      <c r="AW600" s="237"/>
    </row>
    <row r="601" spans="1:49" ht="345" hidden="1" customHeight="1" x14ac:dyDescent="0.3">
      <c r="A601" s="238"/>
      <c r="B601" s="238" t="s">
        <v>878</v>
      </c>
      <c r="C601" s="219" t="s">
        <v>804</v>
      </c>
      <c r="D601" s="219" t="s">
        <v>821</v>
      </c>
      <c r="E601" s="222" t="str">
        <f>IFERROR(VLOOKUP(C601,Tabla4[#All],2,0),"")</f>
        <v>Eventos relacionados con las conductas o comportamientos de los empleados que afectan la Integridad Pública</v>
      </c>
      <c r="F601" s="219" t="s">
        <v>806</v>
      </c>
      <c r="G601" s="238" t="s">
        <v>890</v>
      </c>
      <c r="H601" s="236" t="s">
        <v>72</v>
      </c>
      <c r="I601" s="236" t="s">
        <v>200</v>
      </c>
      <c r="J601" s="236" t="s">
        <v>559</v>
      </c>
      <c r="K601" s="213" t="s">
        <v>560</v>
      </c>
      <c r="L601" s="235" t="s">
        <v>608</v>
      </c>
      <c r="M601" s="236"/>
      <c r="N601" s="237"/>
      <c r="O601" s="237"/>
      <c r="P601" s="143" t="s">
        <v>173</v>
      </c>
      <c r="Q601" s="155">
        <v>0.4</v>
      </c>
      <c r="R601" s="203" t="s">
        <v>105</v>
      </c>
      <c r="S601" s="143" t="s">
        <v>167</v>
      </c>
      <c r="T601" s="156">
        <v>1</v>
      </c>
      <c r="U601" s="143" t="s">
        <v>170</v>
      </c>
      <c r="V601" s="38">
        <v>1</v>
      </c>
      <c r="W601" s="47" t="s">
        <v>561</v>
      </c>
      <c r="X601" s="157"/>
      <c r="Y601" s="130" t="s">
        <v>51</v>
      </c>
      <c r="Z601" s="130" t="s">
        <v>57</v>
      </c>
      <c r="AA601" s="155">
        <v>0.4</v>
      </c>
      <c r="AB601" s="133"/>
      <c r="AC601" s="133"/>
      <c r="AD601" s="133"/>
      <c r="AE601" s="133"/>
      <c r="AF601" s="39">
        <v>0.4</v>
      </c>
      <c r="AG601" s="242">
        <v>0</v>
      </c>
      <c r="AH601" s="132"/>
      <c r="AI601" s="236" t="str">
        <f t="shared" ref="AI601" si="45">IF(AND(AH601&lt;=20%),"Muy Baja",IF(AND(AH601&gt;=21%,AH601&lt;=40%),"Baja",IF(AND(AH601&gt;=41%,AH601&lt;=60%),"Media",IF(AND(AH601&gt;=61%,AH601&lt;=80%),"Alta",IF(AND(AH601&gt;=81%,AH601&gt;=100%),"Muy Alta",FALSE)))))</f>
        <v>Muy Baja</v>
      </c>
      <c r="AJ601" s="132">
        <v>0.2</v>
      </c>
      <c r="AK601" s="242">
        <f t="shared" ref="AK601" si="46">LOOKUP(2,1/(AJ601:AJ606&lt;&gt;""),AJ601:AJ606)</f>
        <v>0.2</v>
      </c>
      <c r="AL601" s="132"/>
      <c r="AM601" s="236" t="s">
        <v>166</v>
      </c>
      <c r="AN601" s="236" t="s">
        <v>169</v>
      </c>
      <c r="AO601" s="236" t="s">
        <v>67</v>
      </c>
      <c r="AP601" s="131"/>
      <c r="AQ601" s="131"/>
      <c r="AR601" s="51"/>
      <c r="AS601" s="51"/>
      <c r="AT601" s="49"/>
      <c r="AU601" s="131"/>
      <c r="AV601" s="237"/>
      <c r="AW601" s="237" t="s">
        <v>159</v>
      </c>
    </row>
    <row r="602" spans="1:49" ht="122.4" hidden="1" customHeight="1" x14ac:dyDescent="0.3">
      <c r="A602" s="238"/>
      <c r="B602" s="238"/>
      <c r="C602" s="220"/>
      <c r="D602" s="220"/>
      <c r="E602" s="223"/>
      <c r="F602" s="220"/>
      <c r="G602" s="238"/>
      <c r="H602" s="236"/>
      <c r="I602" s="236"/>
      <c r="J602" s="236"/>
      <c r="K602" s="214"/>
      <c r="L602" s="235"/>
      <c r="M602" s="236"/>
      <c r="N602" s="237"/>
      <c r="O602" s="237"/>
      <c r="P602" s="38"/>
      <c r="Q602" s="38"/>
      <c r="R602" s="204"/>
      <c r="S602" s="38"/>
      <c r="T602" s="148"/>
      <c r="U602" s="38"/>
      <c r="V602" s="38"/>
      <c r="W602" s="47"/>
      <c r="X602" s="157"/>
      <c r="Y602" s="130"/>
      <c r="Z602" s="130"/>
      <c r="AA602" s="155"/>
      <c r="AB602" s="133"/>
      <c r="AC602" s="133"/>
      <c r="AD602" s="133"/>
      <c r="AE602" s="133"/>
      <c r="AF602" s="39"/>
      <c r="AG602" s="242"/>
      <c r="AH602" s="132"/>
      <c r="AI602" s="236"/>
      <c r="AJ602" s="132"/>
      <c r="AK602" s="242"/>
      <c r="AL602" s="132"/>
      <c r="AM602" s="236"/>
      <c r="AN602" s="236"/>
      <c r="AO602" s="236"/>
      <c r="AP602" s="131"/>
      <c r="AQ602" s="131"/>
      <c r="AR602" s="51"/>
      <c r="AS602" s="51"/>
      <c r="AT602" s="131"/>
      <c r="AU602" s="131"/>
      <c r="AV602" s="237"/>
      <c r="AW602" s="237"/>
    </row>
    <row r="603" spans="1:49" ht="14.4" hidden="1" customHeight="1" x14ac:dyDescent="0.3">
      <c r="A603" s="238"/>
      <c r="B603" s="238"/>
      <c r="C603" s="220"/>
      <c r="D603" s="220"/>
      <c r="E603" s="223"/>
      <c r="F603" s="220"/>
      <c r="G603" s="238"/>
      <c r="H603" s="236"/>
      <c r="I603" s="236"/>
      <c r="J603" s="236"/>
      <c r="K603" s="214"/>
      <c r="L603" s="235"/>
      <c r="M603" s="236"/>
      <c r="N603" s="237"/>
      <c r="O603" s="237"/>
      <c r="P603" s="38"/>
      <c r="Q603" s="38"/>
      <c r="R603" s="204"/>
      <c r="S603" s="38"/>
      <c r="T603" s="148"/>
      <c r="U603" s="38"/>
      <c r="V603" s="38"/>
      <c r="W603" s="47"/>
      <c r="X603" s="157"/>
      <c r="Y603" s="130"/>
      <c r="Z603" s="130"/>
      <c r="AA603" s="155"/>
      <c r="AB603" s="133"/>
      <c r="AC603" s="133"/>
      <c r="AD603" s="133"/>
      <c r="AE603" s="133"/>
      <c r="AF603" s="39"/>
      <c r="AG603" s="242"/>
      <c r="AH603" s="132"/>
      <c r="AI603" s="236"/>
      <c r="AJ603" s="132"/>
      <c r="AK603" s="242"/>
      <c r="AL603" s="132"/>
      <c r="AM603" s="236"/>
      <c r="AN603" s="236"/>
      <c r="AO603" s="236"/>
      <c r="AP603" s="131"/>
      <c r="AQ603" s="131"/>
      <c r="AR603" s="51"/>
      <c r="AS603" s="51"/>
      <c r="AT603" s="131"/>
      <c r="AU603" s="131"/>
      <c r="AV603" s="237"/>
      <c r="AW603" s="237"/>
    </row>
    <row r="604" spans="1:49" ht="14.4" hidden="1" customHeight="1" x14ac:dyDescent="0.3">
      <c r="A604" s="238"/>
      <c r="B604" s="238"/>
      <c r="C604" s="220"/>
      <c r="D604" s="220"/>
      <c r="E604" s="223"/>
      <c r="F604" s="220"/>
      <c r="G604" s="238"/>
      <c r="H604" s="236"/>
      <c r="I604" s="236"/>
      <c r="J604" s="236"/>
      <c r="K604" s="214"/>
      <c r="L604" s="235"/>
      <c r="M604" s="236"/>
      <c r="N604" s="237"/>
      <c r="O604" s="237"/>
      <c r="P604" s="38"/>
      <c r="Q604" s="38"/>
      <c r="R604" s="205"/>
      <c r="S604" s="38"/>
      <c r="T604" s="148"/>
      <c r="U604" s="38"/>
      <c r="V604" s="38"/>
      <c r="W604" s="47"/>
      <c r="X604" s="157"/>
      <c r="Y604" s="130"/>
      <c r="Z604" s="130"/>
      <c r="AA604" s="155"/>
      <c r="AB604" s="133"/>
      <c r="AC604" s="133"/>
      <c r="AD604" s="133"/>
      <c r="AE604" s="133"/>
      <c r="AF604" s="39"/>
      <c r="AG604" s="242"/>
      <c r="AH604" s="132"/>
      <c r="AI604" s="236"/>
      <c r="AJ604" s="132"/>
      <c r="AK604" s="242"/>
      <c r="AL604" s="132"/>
      <c r="AM604" s="236"/>
      <c r="AN604" s="236"/>
      <c r="AO604" s="236"/>
      <c r="AP604" s="131"/>
      <c r="AQ604" s="131"/>
      <c r="AR604" s="51"/>
      <c r="AS604" s="51"/>
      <c r="AT604" s="131"/>
      <c r="AU604" s="131"/>
      <c r="AV604" s="237"/>
      <c r="AW604" s="237"/>
    </row>
    <row r="605" spans="1:49" ht="14.4" hidden="1" customHeight="1" x14ac:dyDescent="0.3">
      <c r="A605" s="238"/>
      <c r="B605" s="238"/>
      <c r="C605" s="220"/>
      <c r="D605" s="220"/>
      <c r="E605" s="223"/>
      <c r="F605" s="220"/>
      <c r="G605" s="238"/>
      <c r="H605" s="236"/>
      <c r="I605" s="236"/>
      <c r="J605" s="236"/>
      <c r="K605" s="214"/>
      <c r="L605" s="235"/>
      <c r="M605" s="236"/>
      <c r="N605" s="237"/>
      <c r="O605" s="237"/>
      <c r="P605" s="38"/>
      <c r="Q605" s="38"/>
      <c r="R605" s="38"/>
      <c r="S605" s="38"/>
      <c r="T605" s="148"/>
      <c r="U605" s="38"/>
      <c r="V605" s="38"/>
      <c r="W605" s="47"/>
      <c r="X605" s="157"/>
      <c r="Y605" s="130"/>
      <c r="Z605" s="130"/>
      <c r="AA605" s="155"/>
      <c r="AB605" s="133"/>
      <c r="AC605" s="133"/>
      <c r="AD605" s="133"/>
      <c r="AE605" s="133"/>
      <c r="AF605" s="39"/>
      <c r="AG605" s="242"/>
      <c r="AH605" s="132"/>
      <c r="AI605" s="236"/>
      <c r="AJ605" s="132"/>
      <c r="AK605" s="242"/>
      <c r="AL605" s="132"/>
      <c r="AM605" s="236"/>
      <c r="AN605" s="236"/>
      <c r="AO605" s="236"/>
      <c r="AP605" s="131"/>
      <c r="AQ605" s="131"/>
      <c r="AR605" s="51"/>
      <c r="AS605" s="51"/>
      <c r="AT605" s="131"/>
      <c r="AU605" s="131"/>
      <c r="AV605" s="237"/>
      <c r="AW605" s="237"/>
    </row>
    <row r="606" spans="1:49" ht="14.4" hidden="1" customHeight="1" x14ac:dyDescent="0.3">
      <c r="A606" s="238"/>
      <c r="B606" s="238"/>
      <c r="C606" s="221"/>
      <c r="D606" s="221"/>
      <c r="E606" s="224"/>
      <c r="F606" s="221"/>
      <c r="G606" s="238"/>
      <c r="H606" s="236"/>
      <c r="I606" s="236"/>
      <c r="J606" s="236"/>
      <c r="K606" s="215"/>
      <c r="L606" s="235"/>
      <c r="M606" s="236"/>
      <c r="N606" s="237"/>
      <c r="O606" s="237"/>
      <c r="P606" s="38"/>
      <c r="Q606" s="38"/>
      <c r="R606" s="38"/>
      <c r="S606" s="38"/>
      <c r="T606" s="148"/>
      <c r="U606" s="38"/>
      <c r="V606" s="38"/>
      <c r="W606" s="47"/>
      <c r="X606" s="157"/>
      <c r="Y606" s="130"/>
      <c r="Z606" s="130"/>
      <c r="AA606" s="155"/>
      <c r="AB606" s="133"/>
      <c r="AC606" s="133"/>
      <c r="AD606" s="133"/>
      <c r="AE606" s="133"/>
      <c r="AF606" s="39"/>
      <c r="AG606" s="242"/>
      <c r="AH606" s="132"/>
      <c r="AI606" s="236"/>
      <c r="AJ606" s="132"/>
      <c r="AK606" s="242"/>
      <c r="AL606" s="132"/>
      <c r="AM606" s="236"/>
      <c r="AN606" s="236"/>
      <c r="AO606" s="236"/>
      <c r="AP606" s="131"/>
      <c r="AQ606" s="131"/>
      <c r="AR606" s="51"/>
      <c r="AS606" s="51"/>
      <c r="AT606" s="131"/>
      <c r="AU606" s="131"/>
      <c r="AV606" s="237"/>
      <c r="AW606" s="237"/>
    </row>
    <row r="607" spans="1:49" ht="167.4" hidden="1" customHeight="1" x14ac:dyDescent="0.3">
      <c r="A607" s="238"/>
      <c r="B607" s="238" t="s">
        <v>878</v>
      </c>
      <c r="C607" s="219" t="s">
        <v>804</v>
      </c>
      <c r="D607" s="219" t="s">
        <v>821</v>
      </c>
      <c r="E607" s="222" t="str">
        <f>IFERROR(VLOOKUP(C607,Tabla4[#All],2,0),"")</f>
        <v>Eventos relacionados con las conductas o comportamientos de los empleados que afectan la Integridad Pública</v>
      </c>
      <c r="F607" s="219" t="s">
        <v>806</v>
      </c>
      <c r="G607" s="238" t="s">
        <v>890</v>
      </c>
      <c r="H607" s="236"/>
      <c r="I607" s="237"/>
      <c r="J607" s="237" t="s">
        <v>562</v>
      </c>
      <c r="K607" s="249" t="s">
        <v>563</v>
      </c>
      <c r="L607" s="237" t="s">
        <v>608</v>
      </c>
      <c r="M607" s="236"/>
      <c r="N607" s="236"/>
      <c r="O607" s="236">
        <v>15</v>
      </c>
      <c r="P607" s="203" t="s">
        <v>173</v>
      </c>
      <c r="Q607" s="209">
        <v>0.4</v>
      </c>
      <c r="R607" s="203" t="s">
        <v>105</v>
      </c>
      <c r="S607" s="203" t="s">
        <v>167</v>
      </c>
      <c r="T607" s="210">
        <v>1</v>
      </c>
      <c r="U607" s="203" t="s">
        <v>170</v>
      </c>
      <c r="V607" s="203">
        <v>1</v>
      </c>
      <c r="W607" s="203" t="s">
        <v>561</v>
      </c>
      <c r="X607" s="206"/>
      <c r="Y607" s="203"/>
      <c r="Z607" s="203"/>
      <c r="AA607" s="209"/>
      <c r="AB607" s="219"/>
      <c r="AC607" s="219"/>
      <c r="AD607" s="219"/>
      <c r="AE607" s="219"/>
      <c r="AF607" s="308"/>
      <c r="AG607" s="242"/>
      <c r="AH607" s="242"/>
      <c r="AI607" s="236" t="str">
        <f t="shared" ref="AI607" si="47">IF(AND(AH607&lt;=20%),"Muy Baja",IF(AND(AH607&gt;=21%,AH607&lt;=40%),"Baja",IF(AND(AH607&gt;=41%,AH607&lt;=60%),"Media",IF(AND(AH607&gt;=61%,AH607&lt;=80%),"Alta",IF(AND(AH607&gt;=81%,AH607&gt;=100%),"Muy Alta",FALSE)))))</f>
        <v>Muy Baja</v>
      </c>
      <c r="AJ607" s="243"/>
      <c r="AK607" s="242" t="e">
        <f t="shared" ref="AK607" si="48">LOOKUP(2,1/(AJ607:AJ612&lt;&gt;""),AJ607:AJ612)</f>
        <v>#N/A</v>
      </c>
      <c r="AL607" s="242"/>
      <c r="AM607" s="236"/>
      <c r="AN607" s="236"/>
      <c r="AO607" s="236"/>
      <c r="AP607" s="249"/>
      <c r="AQ607" s="249"/>
      <c r="AR607" s="311"/>
      <c r="AS607" s="311"/>
      <c r="AT607" s="314"/>
      <c r="AU607" s="249"/>
      <c r="AV607" s="237"/>
      <c r="AW607" s="237" t="s">
        <v>159</v>
      </c>
    </row>
    <row r="608" spans="1:49" ht="57.6" hidden="1" customHeight="1" x14ac:dyDescent="0.3">
      <c r="A608" s="238"/>
      <c r="B608" s="238"/>
      <c r="C608" s="220"/>
      <c r="D608" s="220"/>
      <c r="E608" s="223"/>
      <c r="F608" s="220"/>
      <c r="G608" s="238"/>
      <c r="H608" s="236"/>
      <c r="I608" s="237"/>
      <c r="J608" s="237"/>
      <c r="K608" s="250"/>
      <c r="L608" s="237"/>
      <c r="M608" s="236"/>
      <c r="N608" s="236"/>
      <c r="O608" s="236"/>
      <c r="P608" s="204"/>
      <c r="Q608" s="204"/>
      <c r="R608" s="204"/>
      <c r="S608" s="204"/>
      <c r="T608" s="211"/>
      <c r="U608" s="204"/>
      <c r="V608" s="204"/>
      <c r="W608" s="204"/>
      <c r="X608" s="207"/>
      <c r="Y608" s="204"/>
      <c r="Z608" s="204"/>
      <c r="AA608" s="247"/>
      <c r="AB608" s="220"/>
      <c r="AC608" s="220"/>
      <c r="AD608" s="220"/>
      <c r="AE608" s="220"/>
      <c r="AF608" s="310"/>
      <c r="AG608" s="242"/>
      <c r="AH608" s="242"/>
      <c r="AI608" s="236"/>
      <c r="AJ608" s="244"/>
      <c r="AK608" s="242"/>
      <c r="AL608" s="242"/>
      <c r="AM608" s="236"/>
      <c r="AN608" s="236"/>
      <c r="AO608" s="236"/>
      <c r="AP608" s="250"/>
      <c r="AQ608" s="250"/>
      <c r="AR608" s="312"/>
      <c r="AS608" s="312"/>
      <c r="AT608" s="315"/>
      <c r="AU608" s="250"/>
      <c r="AV608" s="237"/>
      <c r="AW608" s="237"/>
    </row>
    <row r="609" spans="1:49" ht="14.4" hidden="1" customHeight="1" x14ac:dyDescent="0.3">
      <c r="A609" s="238"/>
      <c r="B609" s="238"/>
      <c r="C609" s="220"/>
      <c r="D609" s="220"/>
      <c r="E609" s="223"/>
      <c r="F609" s="220"/>
      <c r="G609" s="238"/>
      <c r="H609" s="236"/>
      <c r="I609" s="237"/>
      <c r="J609" s="237"/>
      <c r="K609" s="250"/>
      <c r="L609" s="237"/>
      <c r="M609" s="236"/>
      <c r="N609" s="236"/>
      <c r="O609" s="236"/>
      <c r="P609" s="204"/>
      <c r="Q609" s="204"/>
      <c r="R609" s="204"/>
      <c r="S609" s="204"/>
      <c r="T609" s="211"/>
      <c r="U609" s="204"/>
      <c r="V609" s="204"/>
      <c r="W609" s="204"/>
      <c r="X609" s="207"/>
      <c r="Y609" s="204"/>
      <c r="Z609" s="204"/>
      <c r="AA609" s="247"/>
      <c r="AB609" s="220"/>
      <c r="AC609" s="220"/>
      <c r="AD609" s="220"/>
      <c r="AE609" s="220"/>
      <c r="AF609" s="310"/>
      <c r="AG609" s="242"/>
      <c r="AH609" s="242"/>
      <c r="AI609" s="236"/>
      <c r="AJ609" s="244"/>
      <c r="AK609" s="242"/>
      <c r="AL609" s="242"/>
      <c r="AM609" s="236"/>
      <c r="AN609" s="236"/>
      <c r="AO609" s="236"/>
      <c r="AP609" s="250"/>
      <c r="AQ609" s="250"/>
      <c r="AR609" s="312"/>
      <c r="AS609" s="312"/>
      <c r="AT609" s="315"/>
      <c r="AU609" s="250"/>
      <c r="AV609" s="237"/>
      <c r="AW609" s="237"/>
    </row>
    <row r="610" spans="1:49" ht="14.4" hidden="1" customHeight="1" x14ac:dyDescent="0.3">
      <c r="A610" s="238"/>
      <c r="B610" s="238"/>
      <c r="C610" s="220"/>
      <c r="D610" s="220"/>
      <c r="E610" s="223"/>
      <c r="F610" s="220"/>
      <c r="G610" s="238"/>
      <c r="H610" s="236"/>
      <c r="I610" s="237"/>
      <c r="J610" s="237"/>
      <c r="K610" s="250"/>
      <c r="L610" s="237"/>
      <c r="M610" s="236"/>
      <c r="N610" s="236"/>
      <c r="O610" s="236"/>
      <c r="P610" s="204"/>
      <c r="Q610" s="204"/>
      <c r="R610" s="204"/>
      <c r="S610" s="204"/>
      <c r="T610" s="211"/>
      <c r="U610" s="204"/>
      <c r="V610" s="204"/>
      <c r="W610" s="204"/>
      <c r="X610" s="207"/>
      <c r="Y610" s="204"/>
      <c r="Z610" s="204"/>
      <c r="AA610" s="247"/>
      <c r="AB610" s="220"/>
      <c r="AC610" s="220"/>
      <c r="AD610" s="220"/>
      <c r="AE610" s="220"/>
      <c r="AF610" s="310"/>
      <c r="AG610" s="242"/>
      <c r="AH610" s="242"/>
      <c r="AI610" s="236"/>
      <c r="AJ610" s="244"/>
      <c r="AK610" s="242"/>
      <c r="AL610" s="242"/>
      <c r="AM610" s="236"/>
      <c r="AN610" s="236"/>
      <c r="AO610" s="236"/>
      <c r="AP610" s="250"/>
      <c r="AQ610" s="250"/>
      <c r="AR610" s="312"/>
      <c r="AS610" s="312"/>
      <c r="AT610" s="315"/>
      <c r="AU610" s="250"/>
      <c r="AV610" s="237"/>
      <c r="AW610" s="237"/>
    </row>
    <row r="611" spans="1:49" ht="14.4" hidden="1" customHeight="1" x14ac:dyDescent="0.3">
      <c r="A611" s="238"/>
      <c r="B611" s="238"/>
      <c r="C611" s="220"/>
      <c r="D611" s="220"/>
      <c r="E611" s="223"/>
      <c r="F611" s="220"/>
      <c r="G611" s="238"/>
      <c r="H611" s="236"/>
      <c r="I611" s="237"/>
      <c r="J611" s="237"/>
      <c r="K611" s="250"/>
      <c r="L611" s="237"/>
      <c r="M611" s="236"/>
      <c r="N611" s="236"/>
      <c r="O611" s="236"/>
      <c r="P611" s="204"/>
      <c r="Q611" s="204"/>
      <c r="R611" s="204"/>
      <c r="S611" s="204"/>
      <c r="T611" s="211"/>
      <c r="U611" s="204"/>
      <c r="V611" s="204"/>
      <c r="W611" s="204"/>
      <c r="X611" s="207"/>
      <c r="Y611" s="204"/>
      <c r="Z611" s="204"/>
      <c r="AA611" s="247"/>
      <c r="AB611" s="220"/>
      <c r="AC611" s="220"/>
      <c r="AD611" s="220"/>
      <c r="AE611" s="220"/>
      <c r="AF611" s="310"/>
      <c r="AG611" s="242"/>
      <c r="AH611" s="242"/>
      <c r="AI611" s="236"/>
      <c r="AJ611" s="244"/>
      <c r="AK611" s="242"/>
      <c r="AL611" s="242"/>
      <c r="AM611" s="236"/>
      <c r="AN611" s="236"/>
      <c r="AO611" s="236"/>
      <c r="AP611" s="250"/>
      <c r="AQ611" s="250"/>
      <c r="AR611" s="312"/>
      <c r="AS611" s="312"/>
      <c r="AT611" s="315"/>
      <c r="AU611" s="250"/>
      <c r="AV611" s="237"/>
      <c r="AW611" s="237"/>
    </row>
    <row r="612" spans="1:49" ht="14.4" hidden="1" customHeight="1" x14ac:dyDescent="0.3">
      <c r="A612" s="238"/>
      <c r="B612" s="238"/>
      <c r="C612" s="221"/>
      <c r="D612" s="221"/>
      <c r="E612" s="224"/>
      <c r="F612" s="221"/>
      <c r="G612" s="238"/>
      <c r="H612" s="236"/>
      <c r="I612" s="237"/>
      <c r="J612" s="237"/>
      <c r="K612" s="251"/>
      <c r="L612" s="237"/>
      <c r="M612" s="236"/>
      <c r="N612" s="236"/>
      <c r="O612" s="236"/>
      <c r="P612" s="205"/>
      <c r="Q612" s="205"/>
      <c r="R612" s="205"/>
      <c r="S612" s="205"/>
      <c r="T612" s="212"/>
      <c r="U612" s="205"/>
      <c r="V612" s="205"/>
      <c r="W612" s="205"/>
      <c r="X612" s="208"/>
      <c r="Y612" s="205"/>
      <c r="Z612" s="205"/>
      <c r="AA612" s="248"/>
      <c r="AB612" s="221"/>
      <c r="AC612" s="221"/>
      <c r="AD612" s="221"/>
      <c r="AE612" s="221"/>
      <c r="AF612" s="309"/>
      <c r="AG612" s="242"/>
      <c r="AH612" s="242"/>
      <c r="AI612" s="236"/>
      <c r="AJ612" s="245"/>
      <c r="AK612" s="242"/>
      <c r="AL612" s="242"/>
      <c r="AM612" s="236"/>
      <c r="AN612" s="236"/>
      <c r="AO612" s="236"/>
      <c r="AP612" s="251"/>
      <c r="AQ612" s="251"/>
      <c r="AR612" s="313"/>
      <c r="AS612" s="313"/>
      <c r="AT612" s="316"/>
      <c r="AU612" s="251"/>
      <c r="AV612" s="237"/>
      <c r="AW612" s="237"/>
    </row>
    <row r="613" spans="1:49" ht="120" hidden="1" customHeight="1" x14ac:dyDescent="0.3">
      <c r="A613" s="238"/>
      <c r="B613" s="238" t="s">
        <v>879</v>
      </c>
      <c r="C613" s="219" t="s">
        <v>804</v>
      </c>
      <c r="D613" s="219" t="s">
        <v>821</v>
      </c>
      <c r="E613" s="222" t="str">
        <f>IFERROR(VLOOKUP(C613,Tabla4[#All],2,0),"")</f>
        <v>Eventos relacionados con las conductas o comportamientos de los empleados que afectan la Integridad Pública</v>
      </c>
      <c r="F613" s="219" t="s">
        <v>806</v>
      </c>
      <c r="G613" s="238" t="s">
        <v>891</v>
      </c>
      <c r="H613" s="236" t="s">
        <v>72</v>
      </c>
      <c r="I613" s="237" t="s">
        <v>517</v>
      </c>
      <c r="J613" s="237" t="s">
        <v>897</v>
      </c>
      <c r="K613" s="249" t="s">
        <v>564</v>
      </c>
      <c r="L613" s="237" t="s">
        <v>613</v>
      </c>
      <c r="M613" s="236"/>
      <c r="N613" s="236"/>
      <c r="O613" s="236">
        <v>365</v>
      </c>
      <c r="P613" s="203" t="s">
        <v>172</v>
      </c>
      <c r="Q613" s="209">
        <v>0.6</v>
      </c>
      <c r="R613" s="203" t="s">
        <v>105</v>
      </c>
      <c r="S613" s="203" t="s">
        <v>167</v>
      </c>
      <c r="T613" s="210">
        <v>1</v>
      </c>
      <c r="U613" s="203" t="s">
        <v>170</v>
      </c>
      <c r="V613" s="38">
        <v>1</v>
      </c>
      <c r="W613" s="38" t="s">
        <v>565</v>
      </c>
      <c r="X613" s="157"/>
      <c r="Y613" s="130" t="s">
        <v>51</v>
      </c>
      <c r="Z613" s="130" t="s">
        <v>57</v>
      </c>
      <c r="AA613" s="155">
        <v>0.4</v>
      </c>
      <c r="AB613" s="133"/>
      <c r="AC613" s="133"/>
      <c r="AD613" s="133"/>
      <c r="AE613" s="133"/>
      <c r="AF613" s="39"/>
      <c r="AG613" s="242">
        <v>0.6</v>
      </c>
      <c r="AH613" s="242"/>
      <c r="AI613" s="236" t="str">
        <f t="shared" ref="AI613" si="49">IF(AND(AH613&lt;=20%),"Muy Baja",IF(AND(AH613&gt;=21%,AH613&lt;=40%),"Baja",IF(AND(AH613&gt;=41%,AH613&lt;=60%),"Media",IF(AND(AH613&gt;=61%,AH613&lt;=80%),"Alta",IF(AND(AH613&gt;=81%,AH613&gt;=100%),"Muy Alta",FALSE)))))</f>
        <v>Muy Baja</v>
      </c>
      <c r="AJ613" s="132">
        <v>0</v>
      </c>
      <c r="AK613" s="242">
        <f t="shared" ref="AK613" si="50">LOOKUP(2,1/(AJ613:AJ618&lt;&gt;""),AJ613:AJ618)</f>
        <v>0</v>
      </c>
      <c r="AL613" s="242"/>
      <c r="AM613" s="236"/>
      <c r="AN613" s="236"/>
      <c r="AO613" s="236"/>
      <c r="AP613" s="130"/>
      <c r="AQ613" s="130"/>
      <c r="AR613" s="45"/>
      <c r="AS613" s="130"/>
      <c r="AT613" s="130"/>
      <c r="AU613" s="130"/>
      <c r="AV613" s="237"/>
      <c r="AW613" s="237" t="s">
        <v>159</v>
      </c>
    </row>
    <row r="614" spans="1:49" ht="140.4" hidden="1" customHeight="1" x14ac:dyDescent="0.3">
      <c r="A614" s="238"/>
      <c r="B614" s="238"/>
      <c r="C614" s="220"/>
      <c r="D614" s="220"/>
      <c r="E614" s="223"/>
      <c r="F614" s="220"/>
      <c r="G614" s="238"/>
      <c r="H614" s="236"/>
      <c r="I614" s="237"/>
      <c r="J614" s="237"/>
      <c r="K614" s="250"/>
      <c r="L614" s="237"/>
      <c r="M614" s="236"/>
      <c r="N614" s="236"/>
      <c r="O614" s="236"/>
      <c r="P614" s="204"/>
      <c r="Q614" s="204"/>
      <c r="R614" s="204"/>
      <c r="S614" s="204"/>
      <c r="T614" s="211"/>
      <c r="U614" s="204"/>
      <c r="V614" s="203">
        <v>2</v>
      </c>
      <c r="W614" s="203" t="s">
        <v>566</v>
      </c>
      <c r="X614" s="157"/>
      <c r="Y614" s="130" t="s">
        <v>51</v>
      </c>
      <c r="Z614" s="130" t="s">
        <v>57</v>
      </c>
      <c r="AA614" s="155">
        <v>0.4</v>
      </c>
      <c r="AB614" s="133"/>
      <c r="AC614" s="133"/>
      <c r="AD614" s="133"/>
      <c r="AE614" s="133"/>
      <c r="AF614" s="39"/>
      <c r="AG614" s="242"/>
      <c r="AH614" s="242"/>
      <c r="AI614" s="236"/>
      <c r="AJ614" s="132"/>
      <c r="AK614" s="242"/>
      <c r="AL614" s="242"/>
      <c r="AM614" s="236"/>
      <c r="AN614" s="236"/>
      <c r="AO614" s="236"/>
      <c r="AP614" s="130"/>
      <c r="AQ614" s="130"/>
      <c r="AR614" s="45"/>
      <c r="AS614" s="130"/>
      <c r="AT614" s="130"/>
      <c r="AU614" s="130"/>
      <c r="AV614" s="237"/>
      <c r="AW614" s="237"/>
    </row>
    <row r="615" spans="1:49" ht="14.4" hidden="1" customHeight="1" x14ac:dyDescent="0.3">
      <c r="A615" s="238"/>
      <c r="B615" s="238"/>
      <c r="C615" s="220"/>
      <c r="D615" s="220"/>
      <c r="E615" s="223"/>
      <c r="F615" s="220"/>
      <c r="G615" s="238"/>
      <c r="H615" s="236"/>
      <c r="I615" s="237"/>
      <c r="J615" s="237"/>
      <c r="K615" s="250"/>
      <c r="L615" s="237"/>
      <c r="M615" s="236"/>
      <c r="N615" s="236"/>
      <c r="O615" s="236"/>
      <c r="P615" s="204"/>
      <c r="Q615" s="204"/>
      <c r="R615" s="204"/>
      <c r="S615" s="204"/>
      <c r="T615" s="211"/>
      <c r="U615" s="204"/>
      <c r="V615" s="204"/>
      <c r="W615" s="204"/>
      <c r="X615" s="157"/>
      <c r="Y615" s="130"/>
      <c r="Z615" s="130"/>
      <c r="AA615" s="155"/>
      <c r="AB615" s="133"/>
      <c r="AC615" s="133"/>
      <c r="AD615" s="133"/>
      <c r="AE615" s="133"/>
      <c r="AF615" s="39"/>
      <c r="AG615" s="242"/>
      <c r="AH615" s="242"/>
      <c r="AI615" s="236"/>
      <c r="AJ615" s="132"/>
      <c r="AK615" s="242"/>
      <c r="AL615" s="242"/>
      <c r="AM615" s="236"/>
      <c r="AN615" s="236"/>
      <c r="AO615" s="236"/>
      <c r="AP615" s="130"/>
      <c r="AQ615" s="130"/>
      <c r="AR615" s="45"/>
      <c r="AS615" s="130"/>
      <c r="AT615" s="130"/>
      <c r="AU615" s="130"/>
      <c r="AV615" s="237"/>
      <c r="AW615" s="237"/>
    </row>
    <row r="616" spans="1:49" ht="14.4" hidden="1" customHeight="1" x14ac:dyDescent="0.3">
      <c r="A616" s="238"/>
      <c r="B616" s="238"/>
      <c r="C616" s="220"/>
      <c r="D616" s="220"/>
      <c r="E616" s="223"/>
      <c r="F616" s="220"/>
      <c r="G616" s="238"/>
      <c r="H616" s="236"/>
      <c r="I616" s="237"/>
      <c r="J616" s="237"/>
      <c r="K616" s="250"/>
      <c r="L616" s="237"/>
      <c r="M616" s="236"/>
      <c r="N616" s="236"/>
      <c r="O616" s="236"/>
      <c r="P616" s="204"/>
      <c r="Q616" s="204"/>
      <c r="R616" s="204"/>
      <c r="S616" s="204"/>
      <c r="T616" s="211"/>
      <c r="U616" s="204"/>
      <c r="V616" s="204"/>
      <c r="W616" s="204"/>
      <c r="X616" s="157"/>
      <c r="Y616" s="130"/>
      <c r="Z616" s="130"/>
      <c r="AA616" s="155"/>
      <c r="AB616" s="133"/>
      <c r="AC616" s="133"/>
      <c r="AD616" s="133"/>
      <c r="AE616" s="133"/>
      <c r="AF616" s="39"/>
      <c r="AG616" s="242"/>
      <c r="AH616" s="242"/>
      <c r="AI616" s="236"/>
      <c r="AJ616" s="132"/>
      <c r="AK616" s="242"/>
      <c r="AL616" s="242"/>
      <c r="AM616" s="236"/>
      <c r="AN616" s="236"/>
      <c r="AO616" s="236"/>
      <c r="AP616" s="130"/>
      <c r="AQ616" s="130"/>
      <c r="AR616" s="45"/>
      <c r="AS616" s="130"/>
      <c r="AT616" s="130"/>
      <c r="AU616" s="130"/>
      <c r="AV616" s="237"/>
      <c r="AW616" s="237"/>
    </row>
    <row r="617" spans="1:49" ht="14.4" hidden="1" customHeight="1" x14ac:dyDescent="0.3">
      <c r="A617" s="238"/>
      <c r="B617" s="238"/>
      <c r="C617" s="220"/>
      <c r="D617" s="220"/>
      <c r="E617" s="223"/>
      <c r="F617" s="220"/>
      <c r="G617" s="238"/>
      <c r="H617" s="236"/>
      <c r="I617" s="237"/>
      <c r="J617" s="237"/>
      <c r="K617" s="250"/>
      <c r="L617" s="237"/>
      <c r="M617" s="236"/>
      <c r="N617" s="236"/>
      <c r="O617" s="236"/>
      <c r="P617" s="204"/>
      <c r="Q617" s="204"/>
      <c r="R617" s="204"/>
      <c r="S617" s="204"/>
      <c r="T617" s="211"/>
      <c r="U617" s="204"/>
      <c r="V617" s="204"/>
      <c r="W617" s="204"/>
      <c r="X617" s="157"/>
      <c r="Y617" s="130"/>
      <c r="Z617" s="130"/>
      <c r="AA617" s="155"/>
      <c r="AB617" s="133"/>
      <c r="AC617" s="133"/>
      <c r="AD617" s="133"/>
      <c r="AE617" s="133"/>
      <c r="AF617" s="39"/>
      <c r="AG617" s="242"/>
      <c r="AH617" s="242"/>
      <c r="AI617" s="236"/>
      <c r="AJ617" s="132"/>
      <c r="AK617" s="242"/>
      <c r="AL617" s="242"/>
      <c r="AM617" s="236"/>
      <c r="AN617" s="236"/>
      <c r="AO617" s="236"/>
      <c r="AP617" s="130"/>
      <c r="AQ617" s="130"/>
      <c r="AR617" s="45"/>
      <c r="AS617" s="130"/>
      <c r="AT617" s="130"/>
      <c r="AU617" s="130"/>
      <c r="AV617" s="237"/>
      <c r="AW617" s="237"/>
    </row>
    <row r="618" spans="1:49" ht="30" hidden="1" customHeight="1" x14ac:dyDescent="0.3">
      <c r="A618" s="238"/>
      <c r="B618" s="238"/>
      <c r="C618" s="221"/>
      <c r="D618" s="221"/>
      <c r="E618" s="224"/>
      <c r="F618" s="221"/>
      <c r="G618" s="238"/>
      <c r="H618" s="236"/>
      <c r="I618" s="237"/>
      <c r="J618" s="237"/>
      <c r="K618" s="251"/>
      <c r="L618" s="237"/>
      <c r="M618" s="236"/>
      <c r="N618" s="236"/>
      <c r="O618" s="236"/>
      <c r="P618" s="205"/>
      <c r="Q618" s="205"/>
      <c r="R618" s="205"/>
      <c r="S618" s="205"/>
      <c r="T618" s="212"/>
      <c r="U618" s="205"/>
      <c r="V618" s="205"/>
      <c r="W618" s="205"/>
      <c r="X618" s="157"/>
      <c r="Y618" s="130"/>
      <c r="Z618" s="130"/>
      <c r="AA618" s="155"/>
      <c r="AB618" s="133"/>
      <c r="AC618" s="133"/>
      <c r="AD618" s="133"/>
      <c r="AE618" s="133"/>
      <c r="AF618" s="39"/>
      <c r="AG618" s="242"/>
      <c r="AH618" s="242"/>
      <c r="AI618" s="236"/>
      <c r="AJ618" s="132"/>
      <c r="AK618" s="242"/>
      <c r="AL618" s="242"/>
      <c r="AM618" s="236"/>
      <c r="AN618" s="236"/>
      <c r="AO618" s="236"/>
      <c r="AP618" s="130"/>
      <c r="AQ618" s="130"/>
      <c r="AR618" s="45"/>
      <c r="AS618" s="130"/>
      <c r="AT618" s="130"/>
      <c r="AU618" s="130"/>
      <c r="AV618" s="237"/>
      <c r="AW618" s="237"/>
    </row>
    <row r="619" spans="1:49" ht="333" hidden="1" customHeight="1" x14ac:dyDescent="0.3">
      <c r="A619" s="238"/>
      <c r="B619" s="238" t="s">
        <v>879</v>
      </c>
      <c r="C619" s="219" t="s">
        <v>804</v>
      </c>
      <c r="D619" s="219" t="s">
        <v>821</v>
      </c>
      <c r="E619" s="222" t="str">
        <f>IFERROR(VLOOKUP(C619,Tabla4[#All],2,0),"")</f>
        <v>Eventos relacionados con las conductas o comportamientos de los empleados que afectan la Integridad Pública</v>
      </c>
      <c r="F619" s="219" t="s">
        <v>806</v>
      </c>
      <c r="G619" s="238"/>
      <c r="H619" s="236"/>
      <c r="I619" s="237"/>
      <c r="J619" s="237" t="s">
        <v>567</v>
      </c>
      <c r="K619" s="249" t="s">
        <v>568</v>
      </c>
      <c r="L619" s="237"/>
      <c r="M619" s="236"/>
      <c r="N619" s="236"/>
      <c r="O619" s="236">
        <v>15</v>
      </c>
      <c r="P619" s="203" t="s">
        <v>172</v>
      </c>
      <c r="Q619" s="209">
        <v>0.6</v>
      </c>
      <c r="R619" s="203" t="s">
        <v>105</v>
      </c>
      <c r="S619" s="203" t="s">
        <v>167</v>
      </c>
      <c r="T619" s="210">
        <v>1</v>
      </c>
      <c r="U619" s="203" t="s">
        <v>170</v>
      </c>
      <c r="V619" s="38">
        <v>1</v>
      </c>
      <c r="W619" s="38" t="s">
        <v>569</v>
      </c>
      <c r="X619" s="157"/>
      <c r="Y619" s="130"/>
      <c r="Z619" s="130"/>
      <c r="AA619" s="155"/>
      <c r="AB619" s="133"/>
      <c r="AC619" s="133"/>
      <c r="AD619" s="133"/>
      <c r="AE619" s="133"/>
      <c r="AF619" s="39"/>
      <c r="AG619" s="242"/>
      <c r="AH619" s="242"/>
      <c r="AI619" s="236" t="str">
        <f t="shared" ref="AI619" si="51">IF(AND(AH619&lt;=20%),"Muy Baja",IF(AND(AH619&gt;=21%,AH619&lt;=40%),"Baja",IF(AND(AH619&gt;=41%,AH619&lt;=60%),"Media",IF(AND(AH619&gt;=61%,AH619&lt;=80%),"Alta",IF(AND(AH619&gt;=81%,AH619&gt;=100%),"Muy Alta",FALSE)))))</f>
        <v>Muy Baja</v>
      </c>
      <c r="AJ619" s="132"/>
      <c r="AK619" s="242" t="e">
        <f t="shared" ref="AK619" si="52">LOOKUP(2,1/(AJ619:AJ624&lt;&gt;""),AJ619:AJ624)</f>
        <v>#N/A</v>
      </c>
      <c r="AL619" s="242"/>
      <c r="AM619" s="236"/>
      <c r="AN619" s="236"/>
      <c r="AO619" s="236"/>
      <c r="AP619" s="130"/>
      <c r="AQ619" s="130"/>
      <c r="AR619" s="45"/>
      <c r="AS619" s="130"/>
      <c r="AT619" s="130"/>
      <c r="AU619" s="130"/>
      <c r="AV619" s="237"/>
      <c r="AW619" s="237" t="s">
        <v>159</v>
      </c>
    </row>
    <row r="620" spans="1:49" ht="14.4" hidden="1" customHeight="1" x14ac:dyDescent="0.3">
      <c r="A620" s="238"/>
      <c r="B620" s="238"/>
      <c r="C620" s="220"/>
      <c r="D620" s="220"/>
      <c r="E620" s="223"/>
      <c r="F620" s="220"/>
      <c r="G620" s="238"/>
      <c r="H620" s="236"/>
      <c r="I620" s="237"/>
      <c r="J620" s="237"/>
      <c r="K620" s="250"/>
      <c r="L620" s="237"/>
      <c r="M620" s="236"/>
      <c r="N620" s="236"/>
      <c r="O620" s="236"/>
      <c r="P620" s="204"/>
      <c r="Q620" s="204"/>
      <c r="R620" s="204"/>
      <c r="S620" s="204"/>
      <c r="T620" s="211"/>
      <c r="U620" s="204"/>
      <c r="V620" s="203">
        <v>2</v>
      </c>
      <c r="W620" s="203" t="s">
        <v>570</v>
      </c>
      <c r="X620" s="157"/>
      <c r="Y620" s="130"/>
      <c r="Z620" s="130"/>
      <c r="AA620" s="155"/>
      <c r="AB620" s="133"/>
      <c r="AC620" s="133"/>
      <c r="AD620" s="133"/>
      <c r="AE620" s="133"/>
      <c r="AF620" s="39"/>
      <c r="AG620" s="242"/>
      <c r="AH620" s="242"/>
      <c r="AI620" s="236"/>
      <c r="AJ620" s="132"/>
      <c r="AK620" s="242"/>
      <c r="AL620" s="242"/>
      <c r="AM620" s="236"/>
      <c r="AN620" s="236"/>
      <c r="AO620" s="236"/>
      <c r="AP620" s="130"/>
      <c r="AQ620" s="130"/>
      <c r="AR620" s="45"/>
      <c r="AS620" s="130"/>
      <c r="AT620" s="130"/>
      <c r="AU620" s="130"/>
      <c r="AV620" s="237"/>
      <c r="AW620" s="237"/>
    </row>
    <row r="621" spans="1:49" ht="14.4" hidden="1" customHeight="1" x14ac:dyDescent="0.3">
      <c r="A621" s="238"/>
      <c r="B621" s="238"/>
      <c r="C621" s="220"/>
      <c r="D621" s="220"/>
      <c r="E621" s="223"/>
      <c r="F621" s="220"/>
      <c r="G621" s="238"/>
      <c r="H621" s="236"/>
      <c r="I621" s="237"/>
      <c r="J621" s="237"/>
      <c r="K621" s="250"/>
      <c r="L621" s="237"/>
      <c r="M621" s="236"/>
      <c r="N621" s="236"/>
      <c r="O621" s="236"/>
      <c r="P621" s="204"/>
      <c r="Q621" s="204"/>
      <c r="R621" s="204"/>
      <c r="S621" s="204"/>
      <c r="T621" s="211"/>
      <c r="U621" s="204"/>
      <c r="V621" s="204"/>
      <c r="W621" s="204"/>
      <c r="X621" s="157"/>
      <c r="Y621" s="130"/>
      <c r="Z621" s="130"/>
      <c r="AA621" s="155"/>
      <c r="AB621" s="133"/>
      <c r="AC621" s="133"/>
      <c r="AD621" s="133"/>
      <c r="AE621" s="133"/>
      <c r="AF621" s="39"/>
      <c r="AG621" s="242"/>
      <c r="AH621" s="242"/>
      <c r="AI621" s="236"/>
      <c r="AJ621" s="132"/>
      <c r="AK621" s="242"/>
      <c r="AL621" s="242"/>
      <c r="AM621" s="236"/>
      <c r="AN621" s="236"/>
      <c r="AO621" s="236"/>
      <c r="AP621" s="130"/>
      <c r="AQ621" s="130"/>
      <c r="AR621" s="45"/>
      <c r="AS621" s="130"/>
      <c r="AT621" s="130"/>
      <c r="AU621" s="130"/>
      <c r="AV621" s="237"/>
      <c r="AW621" s="237"/>
    </row>
    <row r="622" spans="1:49" ht="14.4" hidden="1" customHeight="1" x14ac:dyDescent="0.3">
      <c r="A622" s="238"/>
      <c r="B622" s="238"/>
      <c r="C622" s="220"/>
      <c r="D622" s="220"/>
      <c r="E622" s="223"/>
      <c r="F622" s="220"/>
      <c r="G622" s="238"/>
      <c r="H622" s="236"/>
      <c r="I622" s="237"/>
      <c r="J622" s="237"/>
      <c r="K622" s="250"/>
      <c r="L622" s="237"/>
      <c r="M622" s="236"/>
      <c r="N622" s="236"/>
      <c r="O622" s="236"/>
      <c r="P622" s="204"/>
      <c r="Q622" s="204"/>
      <c r="R622" s="204"/>
      <c r="S622" s="204"/>
      <c r="T622" s="211"/>
      <c r="U622" s="204"/>
      <c r="V622" s="204"/>
      <c r="W622" s="204"/>
      <c r="X622" s="157"/>
      <c r="Y622" s="130"/>
      <c r="Z622" s="130"/>
      <c r="AA622" s="155"/>
      <c r="AB622" s="133"/>
      <c r="AC622" s="133"/>
      <c r="AD622" s="133"/>
      <c r="AE622" s="133"/>
      <c r="AF622" s="39"/>
      <c r="AG622" s="242"/>
      <c r="AH622" s="242"/>
      <c r="AI622" s="236"/>
      <c r="AJ622" s="132"/>
      <c r="AK622" s="242"/>
      <c r="AL622" s="242"/>
      <c r="AM622" s="236"/>
      <c r="AN622" s="236"/>
      <c r="AO622" s="236"/>
      <c r="AP622" s="130"/>
      <c r="AQ622" s="130"/>
      <c r="AR622" s="45"/>
      <c r="AS622" s="130"/>
      <c r="AT622" s="130"/>
      <c r="AU622" s="130"/>
      <c r="AV622" s="237"/>
      <c r="AW622" s="237"/>
    </row>
    <row r="623" spans="1:49" ht="14.4" hidden="1" customHeight="1" x14ac:dyDescent="0.3">
      <c r="A623" s="238"/>
      <c r="B623" s="238"/>
      <c r="C623" s="220"/>
      <c r="D623" s="220"/>
      <c r="E623" s="223"/>
      <c r="F623" s="220"/>
      <c r="G623" s="238"/>
      <c r="H623" s="236"/>
      <c r="I623" s="237"/>
      <c r="J623" s="237"/>
      <c r="K623" s="250"/>
      <c r="L623" s="237"/>
      <c r="M623" s="236"/>
      <c r="N623" s="236"/>
      <c r="O623" s="236"/>
      <c r="P623" s="204"/>
      <c r="Q623" s="204"/>
      <c r="R623" s="204"/>
      <c r="S623" s="204"/>
      <c r="T623" s="211"/>
      <c r="U623" s="204"/>
      <c r="V623" s="204"/>
      <c r="W623" s="204"/>
      <c r="X623" s="157"/>
      <c r="Y623" s="130"/>
      <c r="Z623" s="130"/>
      <c r="AA623" s="155"/>
      <c r="AB623" s="133"/>
      <c r="AC623" s="133"/>
      <c r="AD623" s="133"/>
      <c r="AE623" s="133"/>
      <c r="AF623" s="39"/>
      <c r="AG623" s="242"/>
      <c r="AH623" s="242"/>
      <c r="AI623" s="236"/>
      <c r="AJ623" s="132"/>
      <c r="AK623" s="242"/>
      <c r="AL623" s="242"/>
      <c r="AM623" s="236"/>
      <c r="AN623" s="236"/>
      <c r="AO623" s="236"/>
      <c r="AP623" s="130"/>
      <c r="AQ623" s="130"/>
      <c r="AR623" s="45"/>
      <c r="AS623" s="130"/>
      <c r="AT623" s="130"/>
      <c r="AU623" s="130"/>
      <c r="AV623" s="237"/>
      <c r="AW623" s="237"/>
    </row>
    <row r="624" spans="1:49" ht="14.4" hidden="1" customHeight="1" x14ac:dyDescent="0.3">
      <c r="A624" s="238"/>
      <c r="B624" s="238"/>
      <c r="C624" s="221"/>
      <c r="D624" s="221"/>
      <c r="E624" s="224"/>
      <c r="F624" s="221"/>
      <c r="G624" s="238"/>
      <c r="H624" s="236"/>
      <c r="I624" s="237"/>
      <c r="J624" s="237"/>
      <c r="K624" s="251"/>
      <c r="L624" s="237"/>
      <c r="M624" s="236"/>
      <c r="N624" s="236"/>
      <c r="O624" s="236"/>
      <c r="P624" s="205"/>
      <c r="Q624" s="205"/>
      <c r="R624" s="205"/>
      <c r="S624" s="205"/>
      <c r="T624" s="212"/>
      <c r="U624" s="205"/>
      <c r="V624" s="205"/>
      <c r="W624" s="205"/>
      <c r="X624" s="157"/>
      <c r="Y624" s="130"/>
      <c r="Z624" s="130"/>
      <c r="AA624" s="155"/>
      <c r="AB624" s="133"/>
      <c r="AC624" s="133"/>
      <c r="AD624" s="133"/>
      <c r="AE624" s="133"/>
      <c r="AF624" s="39"/>
      <c r="AG624" s="242"/>
      <c r="AH624" s="242"/>
      <c r="AI624" s="236"/>
      <c r="AJ624" s="132"/>
      <c r="AK624" s="242"/>
      <c r="AL624" s="242"/>
      <c r="AM624" s="236"/>
      <c r="AN624" s="236"/>
      <c r="AO624" s="236"/>
      <c r="AP624" s="130"/>
      <c r="AQ624" s="130"/>
      <c r="AR624" s="45"/>
      <c r="AS624" s="130"/>
      <c r="AT624" s="130"/>
      <c r="AU624" s="130"/>
      <c r="AV624" s="237"/>
      <c r="AW624" s="237"/>
    </row>
    <row r="625" spans="1:49" ht="14.4" hidden="1" customHeight="1" x14ac:dyDescent="0.3">
      <c r="A625" s="238"/>
      <c r="B625" s="238" t="s">
        <v>879</v>
      </c>
      <c r="C625" s="219" t="s">
        <v>804</v>
      </c>
      <c r="D625" s="219"/>
      <c r="E625" s="222" t="str">
        <f>IFERROR(VLOOKUP(C625,Tabla4[#All],2,0),"")</f>
        <v>Eventos relacionados con las conductas o comportamientos de los empleados que afectan la Integridad Pública</v>
      </c>
      <c r="F625" s="219" t="s">
        <v>806</v>
      </c>
      <c r="G625" s="238"/>
      <c r="H625" s="236"/>
      <c r="I625" s="237"/>
      <c r="J625" s="237" t="s">
        <v>571</v>
      </c>
      <c r="K625" s="249" t="s">
        <v>572</v>
      </c>
      <c r="L625" s="237" t="s">
        <v>613</v>
      </c>
      <c r="M625" s="236"/>
      <c r="N625" s="236"/>
      <c r="O625" s="236">
        <v>15</v>
      </c>
      <c r="P625" s="203" t="s">
        <v>172</v>
      </c>
      <c r="Q625" s="209">
        <v>0.6</v>
      </c>
      <c r="R625" s="203" t="s">
        <v>105</v>
      </c>
      <c r="S625" s="203" t="s">
        <v>167</v>
      </c>
      <c r="T625" s="210">
        <v>1</v>
      </c>
      <c r="U625" s="203" t="s">
        <v>170</v>
      </c>
      <c r="V625" s="38">
        <v>1</v>
      </c>
      <c r="W625" s="38" t="s">
        <v>880</v>
      </c>
      <c r="X625" s="157"/>
      <c r="Y625" s="130"/>
      <c r="Z625" s="130"/>
      <c r="AA625" s="155"/>
      <c r="AB625" s="133"/>
      <c r="AC625" s="133"/>
      <c r="AD625" s="133"/>
      <c r="AE625" s="133"/>
      <c r="AF625" s="39"/>
      <c r="AG625" s="242"/>
      <c r="AH625" s="242"/>
      <c r="AI625" s="236" t="str">
        <f t="shared" ref="AI625" si="53">IF(AND(AH625&lt;=20%),"Muy Baja",IF(AND(AH625&gt;=21%,AH625&lt;=40%),"Baja",IF(AND(AH625&gt;=41%,AH625&lt;=60%),"Media",IF(AND(AH625&gt;=61%,AH625&lt;=80%),"Alta",IF(AND(AH625&gt;=81%,AH625&gt;=100%),"Muy Alta",FALSE)))))</f>
        <v>Muy Baja</v>
      </c>
      <c r="AJ625" s="132"/>
      <c r="AK625" s="242" t="e">
        <f t="shared" ref="AK625" si="54">LOOKUP(2,1/(AJ625:AJ630&lt;&gt;""),AJ625:AJ630)</f>
        <v>#N/A</v>
      </c>
      <c r="AL625" s="242"/>
      <c r="AM625" s="236"/>
      <c r="AN625" s="236"/>
      <c r="AO625" s="236"/>
      <c r="AP625" s="130"/>
      <c r="AQ625" s="130"/>
      <c r="AR625" s="45"/>
      <c r="AS625" s="130"/>
      <c r="AT625" s="130"/>
      <c r="AU625" s="130"/>
      <c r="AV625" s="237"/>
      <c r="AW625" s="237" t="s">
        <v>159</v>
      </c>
    </row>
    <row r="626" spans="1:49" ht="331.2" hidden="1" customHeight="1" x14ac:dyDescent="0.3">
      <c r="A626" s="238"/>
      <c r="B626" s="238"/>
      <c r="C626" s="220"/>
      <c r="D626" s="220"/>
      <c r="E626" s="223"/>
      <c r="F626" s="220"/>
      <c r="G626" s="238"/>
      <c r="H626" s="236"/>
      <c r="I626" s="237"/>
      <c r="J626" s="237"/>
      <c r="K626" s="250"/>
      <c r="L626" s="237"/>
      <c r="M626" s="236"/>
      <c r="N626" s="236"/>
      <c r="O626" s="236"/>
      <c r="P626" s="204"/>
      <c r="Q626" s="204"/>
      <c r="R626" s="204"/>
      <c r="S626" s="204"/>
      <c r="T626" s="211"/>
      <c r="U626" s="204"/>
      <c r="V626" s="38">
        <v>2</v>
      </c>
      <c r="W626" s="38" t="s">
        <v>881</v>
      </c>
      <c r="X626" s="206"/>
      <c r="Y626" s="203"/>
      <c r="Z626" s="203"/>
      <c r="AA626" s="209"/>
      <c r="AB626" s="219"/>
      <c r="AC626" s="219"/>
      <c r="AD626" s="219"/>
      <c r="AE626" s="219"/>
      <c r="AF626" s="308"/>
      <c r="AG626" s="242"/>
      <c r="AH626" s="242"/>
      <c r="AI626" s="236"/>
      <c r="AJ626" s="243"/>
      <c r="AK626" s="242"/>
      <c r="AL626" s="242"/>
      <c r="AM626" s="236"/>
      <c r="AN626" s="236"/>
      <c r="AO626" s="236"/>
      <c r="AP626" s="203"/>
      <c r="AQ626" s="203"/>
      <c r="AR626" s="253"/>
      <c r="AS626" s="203"/>
      <c r="AT626" s="203"/>
      <c r="AU626" s="203"/>
      <c r="AV626" s="237"/>
      <c r="AW626" s="237"/>
    </row>
    <row r="627" spans="1:49" ht="14.4" hidden="1" customHeight="1" x14ac:dyDescent="0.3">
      <c r="A627" s="238"/>
      <c r="B627" s="238"/>
      <c r="C627" s="220"/>
      <c r="D627" s="220"/>
      <c r="E627" s="223"/>
      <c r="F627" s="220"/>
      <c r="G627" s="238"/>
      <c r="H627" s="236"/>
      <c r="I627" s="237"/>
      <c r="J627" s="237"/>
      <c r="K627" s="250"/>
      <c r="L627" s="237"/>
      <c r="M627" s="236"/>
      <c r="N627" s="236"/>
      <c r="O627" s="236"/>
      <c r="P627" s="204"/>
      <c r="Q627" s="204"/>
      <c r="R627" s="204"/>
      <c r="S627" s="204"/>
      <c r="T627" s="211"/>
      <c r="U627" s="204"/>
      <c r="V627" s="203">
        <v>3</v>
      </c>
      <c r="W627" s="203" t="s">
        <v>882</v>
      </c>
      <c r="X627" s="207"/>
      <c r="Y627" s="204"/>
      <c r="Z627" s="204"/>
      <c r="AA627" s="247"/>
      <c r="AB627" s="220"/>
      <c r="AC627" s="220"/>
      <c r="AD627" s="220"/>
      <c r="AE627" s="220"/>
      <c r="AF627" s="310"/>
      <c r="AG627" s="242"/>
      <c r="AH627" s="242"/>
      <c r="AI627" s="236"/>
      <c r="AJ627" s="244"/>
      <c r="AK627" s="242"/>
      <c r="AL627" s="242"/>
      <c r="AM627" s="236"/>
      <c r="AN627" s="236"/>
      <c r="AO627" s="236"/>
      <c r="AP627" s="204"/>
      <c r="AQ627" s="204"/>
      <c r="AR627" s="254"/>
      <c r="AS627" s="204"/>
      <c r="AT627" s="204"/>
      <c r="AU627" s="204"/>
      <c r="AV627" s="237"/>
      <c r="AW627" s="237"/>
    </row>
    <row r="628" spans="1:49" ht="14.4" hidden="1" customHeight="1" x14ac:dyDescent="0.3">
      <c r="A628" s="238"/>
      <c r="B628" s="238"/>
      <c r="C628" s="220"/>
      <c r="D628" s="220"/>
      <c r="E628" s="223"/>
      <c r="F628" s="220"/>
      <c r="G628" s="238"/>
      <c r="H628" s="236"/>
      <c r="I628" s="237"/>
      <c r="J628" s="237"/>
      <c r="K628" s="250"/>
      <c r="L628" s="237"/>
      <c r="M628" s="236"/>
      <c r="N628" s="236"/>
      <c r="O628" s="236"/>
      <c r="P628" s="204"/>
      <c r="Q628" s="204"/>
      <c r="R628" s="204"/>
      <c r="S628" s="204"/>
      <c r="T628" s="211"/>
      <c r="U628" s="204"/>
      <c r="V628" s="204"/>
      <c r="W628" s="204"/>
      <c r="X628" s="207"/>
      <c r="Y628" s="204"/>
      <c r="Z628" s="204"/>
      <c r="AA628" s="247"/>
      <c r="AB628" s="220"/>
      <c r="AC628" s="220"/>
      <c r="AD628" s="220"/>
      <c r="AE628" s="220"/>
      <c r="AF628" s="310"/>
      <c r="AG628" s="242"/>
      <c r="AH628" s="242"/>
      <c r="AI628" s="236"/>
      <c r="AJ628" s="244"/>
      <c r="AK628" s="242"/>
      <c r="AL628" s="242"/>
      <c r="AM628" s="236"/>
      <c r="AN628" s="236"/>
      <c r="AO628" s="236"/>
      <c r="AP628" s="204"/>
      <c r="AQ628" s="204"/>
      <c r="AR628" s="254"/>
      <c r="AS628" s="204"/>
      <c r="AT628" s="204"/>
      <c r="AU628" s="204"/>
      <c r="AV628" s="237"/>
      <c r="AW628" s="237"/>
    </row>
    <row r="629" spans="1:49" ht="14.4" hidden="1" customHeight="1" x14ac:dyDescent="0.3">
      <c r="A629" s="238"/>
      <c r="B629" s="238"/>
      <c r="C629" s="220"/>
      <c r="D629" s="220"/>
      <c r="E629" s="223"/>
      <c r="F629" s="220"/>
      <c r="G629" s="238"/>
      <c r="H629" s="236"/>
      <c r="I629" s="237"/>
      <c r="J629" s="237"/>
      <c r="K629" s="250"/>
      <c r="L629" s="237"/>
      <c r="M629" s="236"/>
      <c r="N629" s="236"/>
      <c r="O629" s="236"/>
      <c r="P629" s="204"/>
      <c r="Q629" s="204"/>
      <c r="R629" s="204"/>
      <c r="S629" s="204"/>
      <c r="T629" s="211"/>
      <c r="U629" s="204"/>
      <c r="V629" s="204"/>
      <c r="W629" s="204"/>
      <c r="X629" s="207"/>
      <c r="Y629" s="204"/>
      <c r="Z629" s="204"/>
      <c r="AA629" s="247"/>
      <c r="AB629" s="220"/>
      <c r="AC629" s="220"/>
      <c r="AD629" s="220"/>
      <c r="AE629" s="220"/>
      <c r="AF629" s="310"/>
      <c r="AG629" s="242"/>
      <c r="AH629" s="242"/>
      <c r="AI629" s="236"/>
      <c r="AJ629" s="244"/>
      <c r="AK629" s="242"/>
      <c r="AL629" s="242"/>
      <c r="AM629" s="236"/>
      <c r="AN629" s="236"/>
      <c r="AO629" s="236"/>
      <c r="AP629" s="204"/>
      <c r="AQ629" s="204"/>
      <c r="AR629" s="254"/>
      <c r="AS629" s="204"/>
      <c r="AT629" s="204"/>
      <c r="AU629" s="204"/>
      <c r="AV629" s="237"/>
      <c r="AW629" s="237"/>
    </row>
    <row r="630" spans="1:49" ht="14.4" hidden="1" customHeight="1" x14ac:dyDescent="0.3">
      <c r="A630" s="238"/>
      <c r="B630" s="238"/>
      <c r="C630" s="221"/>
      <c r="D630" s="221"/>
      <c r="E630" s="224"/>
      <c r="F630" s="221"/>
      <c r="G630" s="238"/>
      <c r="H630" s="236"/>
      <c r="I630" s="237"/>
      <c r="J630" s="237"/>
      <c r="K630" s="251"/>
      <c r="L630" s="237"/>
      <c r="M630" s="236"/>
      <c r="N630" s="236"/>
      <c r="O630" s="236"/>
      <c r="P630" s="205"/>
      <c r="Q630" s="205"/>
      <c r="R630" s="205"/>
      <c r="S630" s="205"/>
      <c r="T630" s="212"/>
      <c r="U630" s="205"/>
      <c r="V630" s="205"/>
      <c r="W630" s="205"/>
      <c r="X630" s="208"/>
      <c r="Y630" s="205"/>
      <c r="Z630" s="205"/>
      <c r="AA630" s="248"/>
      <c r="AB630" s="221"/>
      <c r="AC630" s="221"/>
      <c r="AD630" s="221"/>
      <c r="AE630" s="221"/>
      <c r="AF630" s="309"/>
      <c r="AG630" s="242"/>
      <c r="AH630" s="242"/>
      <c r="AI630" s="236"/>
      <c r="AJ630" s="245"/>
      <c r="AK630" s="242"/>
      <c r="AL630" s="242"/>
      <c r="AM630" s="236"/>
      <c r="AN630" s="236"/>
      <c r="AO630" s="236"/>
      <c r="AP630" s="205"/>
      <c r="AQ630" s="205"/>
      <c r="AR630" s="255"/>
      <c r="AS630" s="205"/>
      <c r="AT630" s="205"/>
      <c r="AU630" s="205"/>
      <c r="AV630" s="237"/>
      <c r="AW630" s="237"/>
    </row>
    <row r="631" spans="1:49" ht="124.2" hidden="1" customHeight="1" x14ac:dyDescent="0.3">
      <c r="A631" s="238"/>
      <c r="B631" s="238" t="s">
        <v>746</v>
      </c>
      <c r="C631" s="219" t="s">
        <v>804</v>
      </c>
      <c r="D631" s="219" t="s">
        <v>34</v>
      </c>
      <c r="E631" s="222" t="str">
        <f>IFERROR(VLOOKUP(C631,Tabla4[#All],2,0),"")</f>
        <v>Eventos relacionados con las conductas o comportamientos de los empleados que afectan la Integridad Pública</v>
      </c>
      <c r="F631" s="219" t="s">
        <v>806</v>
      </c>
      <c r="G631" s="238"/>
      <c r="H631" s="236"/>
      <c r="I631" s="237"/>
      <c r="J631" s="237" t="s">
        <v>573</v>
      </c>
      <c r="K631" s="249" t="s">
        <v>574</v>
      </c>
      <c r="L631" s="237" t="s">
        <v>615</v>
      </c>
      <c r="M631" s="236"/>
      <c r="N631" s="236"/>
      <c r="O631" s="236">
        <v>15</v>
      </c>
      <c r="P631" s="203" t="s">
        <v>173</v>
      </c>
      <c r="Q631" s="209">
        <v>0.4</v>
      </c>
      <c r="R631" s="203" t="s">
        <v>105</v>
      </c>
      <c r="S631" s="203" t="s">
        <v>167</v>
      </c>
      <c r="T631" s="210">
        <v>1</v>
      </c>
      <c r="U631" s="203" t="s">
        <v>170</v>
      </c>
      <c r="V631" s="203">
        <v>1</v>
      </c>
      <c r="W631" s="203" t="s">
        <v>575</v>
      </c>
      <c r="X631" s="157"/>
      <c r="Y631" s="130"/>
      <c r="Z631" s="130"/>
      <c r="AA631" s="155"/>
      <c r="AB631" s="133"/>
      <c r="AC631" s="133"/>
      <c r="AD631" s="133"/>
      <c r="AE631" s="133"/>
      <c r="AF631" s="39"/>
      <c r="AG631" s="242"/>
      <c r="AH631" s="242"/>
      <c r="AI631" s="236" t="str">
        <f t="shared" ref="AI631" si="55">IF(AND(AH631&lt;=20%),"Muy Baja",IF(AND(AH631&gt;=21%,AH631&lt;=40%),"Baja",IF(AND(AH631&gt;=41%,AH631&lt;=60%),"Media",IF(AND(AH631&gt;=61%,AH631&lt;=80%),"Alta",IF(AND(AH631&gt;=81%,AH631&gt;=100%),"Muy Alta",FALSE)))))</f>
        <v>Muy Baja</v>
      </c>
      <c r="AJ631" s="132"/>
      <c r="AK631" s="242" t="e">
        <f t="shared" ref="AK631" si="56">LOOKUP(2,1/(AJ631:AJ636&lt;&gt;""),AJ631:AJ636)</f>
        <v>#N/A</v>
      </c>
      <c r="AL631" s="242"/>
      <c r="AM631" s="236"/>
      <c r="AN631" s="236"/>
      <c r="AO631" s="236"/>
      <c r="AP631" s="130"/>
      <c r="AQ631" s="130"/>
      <c r="AR631" s="51"/>
      <c r="AS631" s="130"/>
      <c r="AT631" s="130"/>
      <c r="AU631" s="130"/>
      <c r="AV631" s="237"/>
      <c r="AW631" s="237" t="s">
        <v>159</v>
      </c>
    </row>
    <row r="632" spans="1:49" ht="14.4" hidden="1" customHeight="1" x14ac:dyDescent="0.3">
      <c r="A632" s="238"/>
      <c r="B632" s="238"/>
      <c r="C632" s="220"/>
      <c r="D632" s="220"/>
      <c r="E632" s="223"/>
      <c r="F632" s="220"/>
      <c r="G632" s="238"/>
      <c r="H632" s="236"/>
      <c r="I632" s="237"/>
      <c r="J632" s="237"/>
      <c r="K632" s="250"/>
      <c r="L632" s="237"/>
      <c r="M632" s="236"/>
      <c r="N632" s="236"/>
      <c r="O632" s="236"/>
      <c r="P632" s="204"/>
      <c r="Q632" s="204"/>
      <c r="R632" s="204"/>
      <c r="S632" s="204"/>
      <c r="T632" s="211"/>
      <c r="U632" s="204"/>
      <c r="V632" s="204"/>
      <c r="W632" s="204"/>
      <c r="X632" s="157"/>
      <c r="Y632" s="130"/>
      <c r="Z632" s="130"/>
      <c r="AA632" s="155"/>
      <c r="AB632" s="133"/>
      <c r="AC632" s="133"/>
      <c r="AD632" s="133"/>
      <c r="AE632" s="133"/>
      <c r="AF632" s="39"/>
      <c r="AG632" s="242"/>
      <c r="AH632" s="242"/>
      <c r="AI632" s="236"/>
      <c r="AJ632" s="132"/>
      <c r="AK632" s="242"/>
      <c r="AL632" s="242"/>
      <c r="AM632" s="236"/>
      <c r="AN632" s="236"/>
      <c r="AO632" s="236"/>
      <c r="AP632" s="130"/>
      <c r="AQ632" s="130"/>
      <c r="AR632" s="51"/>
      <c r="AS632" s="130"/>
      <c r="AT632" s="130"/>
      <c r="AU632" s="130"/>
      <c r="AV632" s="237"/>
      <c r="AW632" s="237"/>
    </row>
    <row r="633" spans="1:49" ht="14.4" hidden="1" customHeight="1" x14ac:dyDescent="0.3">
      <c r="A633" s="238"/>
      <c r="B633" s="238"/>
      <c r="C633" s="220"/>
      <c r="D633" s="220"/>
      <c r="E633" s="223"/>
      <c r="F633" s="220"/>
      <c r="G633" s="238"/>
      <c r="H633" s="236"/>
      <c r="I633" s="237"/>
      <c r="J633" s="237"/>
      <c r="K633" s="250"/>
      <c r="L633" s="237"/>
      <c r="M633" s="236"/>
      <c r="N633" s="236"/>
      <c r="O633" s="236"/>
      <c r="P633" s="204"/>
      <c r="Q633" s="204"/>
      <c r="R633" s="204"/>
      <c r="S633" s="204"/>
      <c r="T633" s="211"/>
      <c r="U633" s="204"/>
      <c r="V633" s="204"/>
      <c r="W633" s="204"/>
      <c r="X633" s="157"/>
      <c r="Y633" s="130"/>
      <c r="Z633" s="130"/>
      <c r="AA633" s="155"/>
      <c r="AB633" s="133"/>
      <c r="AC633" s="133"/>
      <c r="AD633" s="133"/>
      <c r="AE633" s="133"/>
      <c r="AF633" s="39"/>
      <c r="AG633" s="242"/>
      <c r="AH633" s="242"/>
      <c r="AI633" s="236"/>
      <c r="AJ633" s="132"/>
      <c r="AK633" s="242"/>
      <c r="AL633" s="242"/>
      <c r="AM633" s="236"/>
      <c r="AN633" s="236"/>
      <c r="AO633" s="236"/>
      <c r="AP633" s="130"/>
      <c r="AQ633" s="130"/>
      <c r="AR633" s="45"/>
      <c r="AS633" s="130"/>
      <c r="AT633" s="130"/>
      <c r="AU633" s="130"/>
      <c r="AV633" s="237"/>
      <c r="AW633" s="237"/>
    </row>
    <row r="634" spans="1:49" ht="14.4" hidden="1" customHeight="1" x14ac:dyDescent="0.3">
      <c r="A634" s="238"/>
      <c r="B634" s="238"/>
      <c r="C634" s="220"/>
      <c r="D634" s="220"/>
      <c r="E634" s="223"/>
      <c r="F634" s="220"/>
      <c r="G634" s="238"/>
      <c r="H634" s="236"/>
      <c r="I634" s="237"/>
      <c r="J634" s="237"/>
      <c r="K634" s="250"/>
      <c r="L634" s="237"/>
      <c r="M634" s="236"/>
      <c r="N634" s="236"/>
      <c r="O634" s="236"/>
      <c r="P634" s="204"/>
      <c r="Q634" s="204"/>
      <c r="R634" s="204"/>
      <c r="S634" s="204"/>
      <c r="T634" s="211"/>
      <c r="U634" s="204"/>
      <c r="V634" s="204"/>
      <c r="W634" s="204"/>
      <c r="X634" s="157"/>
      <c r="Y634" s="130"/>
      <c r="Z634" s="130"/>
      <c r="AA634" s="155"/>
      <c r="AB634" s="133"/>
      <c r="AC634" s="133"/>
      <c r="AD634" s="133"/>
      <c r="AE634" s="133"/>
      <c r="AF634" s="39"/>
      <c r="AG634" s="242"/>
      <c r="AH634" s="242"/>
      <c r="AI634" s="236"/>
      <c r="AJ634" s="132"/>
      <c r="AK634" s="242"/>
      <c r="AL634" s="242"/>
      <c r="AM634" s="236"/>
      <c r="AN634" s="236"/>
      <c r="AO634" s="236"/>
      <c r="AP634" s="130"/>
      <c r="AQ634" s="130"/>
      <c r="AR634" s="45"/>
      <c r="AS634" s="130"/>
      <c r="AT634" s="130"/>
      <c r="AU634" s="130"/>
      <c r="AV634" s="237"/>
      <c r="AW634" s="237"/>
    </row>
    <row r="635" spans="1:49" ht="14.4" hidden="1" customHeight="1" x14ac:dyDescent="0.3">
      <c r="A635" s="238"/>
      <c r="B635" s="238"/>
      <c r="C635" s="220"/>
      <c r="D635" s="220"/>
      <c r="E635" s="223"/>
      <c r="F635" s="220"/>
      <c r="G635" s="238"/>
      <c r="H635" s="236"/>
      <c r="I635" s="237"/>
      <c r="J635" s="237"/>
      <c r="K635" s="250"/>
      <c r="L635" s="237"/>
      <c r="M635" s="236"/>
      <c r="N635" s="236"/>
      <c r="O635" s="236"/>
      <c r="P635" s="204"/>
      <c r="Q635" s="204"/>
      <c r="R635" s="204"/>
      <c r="S635" s="204"/>
      <c r="T635" s="211"/>
      <c r="U635" s="204"/>
      <c r="V635" s="204"/>
      <c r="W635" s="204"/>
      <c r="X635" s="157"/>
      <c r="Y635" s="130"/>
      <c r="Z635" s="130"/>
      <c r="AA635" s="155"/>
      <c r="AB635" s="133"/>
      <c r="AC635" s="133"/>
      <c r="AD635" s="133"/>
      <c r="AE635" s="133"/>
      <c r="AF635" s="39"/>
      <c r="AG635" s="242"/>
      <c r="AH635" s="242"/>
      <c r="AI635" s="236"/>
      <c r="AJ635" s="132"/>
      <c r="AK635" s="242"/>
      <c r="AL635" s="242"/>
      <c r="AM635" s="236"/>
      <c r="AN635" s="236"/>
      <c r="AO635" s="236"/>
      <c r="AP635" s="130"/>
      <c r="AQ635" s="130"/>
      <c r="AR635" s="45"/>
      <c r="AS635" s="130"/>
      <c r="AT635" s="130"/>
      <c r="AU635" s="130"/>
      <c r="AV635" s="237"/>
      <c r="AW635" s="237"/>
    </row>
    <row r="636" spans="1:49" ht="14.4" hidden="1" customHeight="1" x14ac:dyDescent="0.3">
      <c r="A636" s="238"/>
      <c r="B636" s="238"/>
      <c r="C636" s="221"/>
      <c r="D636" s="221"/>
      <c r="E636" s="224"/>
      <c r="F636" s="221"/>
      <c r="G636" s="238"/>
      <c r="H636" s="236"/>
      <c r="I636" s="237"/>
      <c r="J636" s="237"/>
      <c r="K636" s="251"/>
      <c r="L636" s="237"/>
      <c r="M636" s="236"/>
      <c r="N636" s="236"/>
      <c r="O636" s="236"/>
      <c r="P636" s="205"/>
      <c r="Q636" s="205"/>
      <c r="R636" s="205"/>
      <c r="S636" s="205"/>
      <c r="T636" s="212"/>
      <c r="U636" s="205"/>
      <c r="V636" s="205"/>
      <c r="W636" s="205"/>
      <c r="X636" s="157"/>
      <c r="Y636" s="130"/>
      <c r="Z636" s="130"/>
      <c r="AA636" s="155"/>
      <c r="AB636" s="133"/>
      <c r="AC636" s="133"/>
      <c r="AD636" s="133"/>
      <c r="AE636" s="133"/>
      <c r="AF636" s="39"/>
      <c r="AG636" s="242"/>
      <c r="AH636" s="242"/>
      <c r="AI636" s="236"/>
      <c r="AJ636" s="132"/>
      <c r="AK636" s="242"/>
      <c r="AL636" s="242"/>
      <c r="AM636" s="236"/>
      <c r="AN636" s="236"/>
      <c r="AO636" s="236"/>
      <c r="AP636" s="130"/>
      <c r="AQ636" s="130"/>
      <c r="AR636" s="45"/>
      <c r="AS636" s="130"/>
      <c r="AT636" s="130"/>
      <c r="AU636" s="130"/>
      <c r="AV636" s="237"/>
      <c r="AW636" s="237"/>
    </row>
    <row r="637" spans="1:49" ht="136.80000000000001" hidden="1" customHeight="1" x14ac:dyDescent="0.3">
      <c r="A637" s="238"/>
      <c r="B637" s="238" t="s">
        <v>883</v>
      </c>
      <c r="C637" s="219" t="s">
        <v>804</v>
      </c>
      <c r="D637" s="219" t="s">
        <v>30</v>
      </c>
      <c r="E637" s="222" t="str">
        <f>IFERROR(VLOOKUP(C637,Tabla4[#All],2,0),"")</f>
        <v>Eventos relacionados con las conductas o comportamientos de los empleados que afectan la Integridad Pública</v>
      </c>
      <c r="F637" s="219" t="s">
        <v>806</v>
      </c>
      <c r="G637" s="238"/>
      <c r="H637" s="236"/>
      <c r="I637" s="236"/>
      <c r="J637" s="236" t="s">
        <v>576</v>
      </c>
      <c r="K637" s="203" t="s">
        <v>577</v>
      </c>
      <c r="L637" s="236" t="s">
        <v>526</v>
      </c>
      <c r="M637" s="236"/>
      <c r="N637" s="236"/>
      <c r="O637" s="236">
        <v>15</v>
      </c>
      <c r="P637" s="203" t="s">
        <v>172</v>
      </c>
      <c r="Q637" s="209">
        <v>0.6</v>
      </c>
      <c r="R637" s="203" t="s">
        <v>105</v>
      </c>
      <c r="S637" s="302" t="s">
        <v>167</v>
      </c>
      <c r="T637" s="209">
        <v>1</v>
      </c>
      <c r="U637" s="302" t="s">
        <v>170</v>
      </c>
      <c r="V637" s="216">
        <v>1</v>
      </c>
      <c r="W637" s="203" t="s">
        <v>884</v>
      </c>
      <c r="X637" s="206"/>
      <c r="Y637" s="203"/>
      <c r="Z637" s="203"/>
      <c r="AA637" s="209"/>
      <c r="AB637" s="219"/>
      <c r="AC637" s="219"/>
      <c r="AD637" s="219"/>
      <c r="AE637" s="219"/>
      <c r="AF637" s="308"/>
      <c r="AG637" s="242"/>
      <c r="AH637" s="242"/>
      <c r="AI637" s="236" t="str">
        <f t="shared" ref="AI637" si="57">IF(AND(AH637&lt;=20%),"Muy Baja",IF(AND(AH637&gt;=21%,AH637&lt;=40%),"Baja",IF(AND(AH637&gt;=41%,AH637&lt;=60%),"Media",IF(AND(AH637&gt;=61%,AH637&lt;=80%),"Alta",IF(AND(AH637&gt;=81%,AH637&gt;=100%),"Muy Alta",FALSE)))))</f>
        <v>Muy Baja</v>
      </c>
      <c r="AJ637" s="243"/>
      <c r="AK637" s="242" t="e">
        <f t="shared" ref="AK637" si="58">LOOKUP(2,1/(AJ637:AJ642&lt;&gt;""),AJ637:AJ642)</f>
        <v>#N/A</v>
      </c>
      <c r="AL637" s="242"/>
      <c r="AM637" s="236"/>
      <c r="AN637" s="236"/>
      <c r="AO637" s="236"/>
      <c r="AP637" s="203"/>
      <c r="AQ637" s="203"/>
      <c r="AR637" s="253"/>
      <c r="AS637" s="203"/>
      <c r="AT637" s="203"/>
      <c r="AU637" s="203"/>
      <c r="AV637" s="236"/>
      <c r="AW637" s="236" t="s">
        <v>159</v>
      </c>
    </row>
    <row r="638" spans="1:49" ht="151.80000000000001" hidden="1" customHeight="1" x14ac:dyDescent="0.3">
      <c r="A638" s="238"/>
      <c r="B638" s="238"/>
      <c r="C638" s="220"/>
      <c r="D638" s="220"/>
      <c r="E638" s="223"/>
      <c r="F638" s="220"/>
      <c r="G638" s="238"/>
      <c r="H638" s="236"/>
      <c r="I638" s="236"/>
      <c r="J638" s="236"/>
      <c r="K638" s="204"/>
      <c r="L638" s="236"/>
      <c r="M638" s="236"/>
      <c r="N638" s="236"/>
      <c r="O638" s="236"/>
      <c r="P638" s="204"/>
      <c r="Q638" s="204"/>
      <c r="R638" s="204"/>
      <c r="S638" s="303"/>
      <c r="T638" s="204"/>
      <c r="U638" s="303"/>
      <c r="V638" s="217"/>
      <c r="W638" s="204"/>
      <c r="X638" s="207"/>
      <c r="Y638" s="204"/>
      <c r="Z638" s="204"/>
      <c r="AA638" s="247"/>
      <c r="AB638" s="220"/>
      <c r="AC638" s="220"/>
      <c r="AD638" s="220"/>
      <c r="AE638" s="220"/>
      <c r="AF638" s="310"/>
      <c r="AG638" s="242"/>
      <c r="AH638" s="242"/>
      <c r="AI638" s="236"/>
      <c r="AJ638" s="244"/>
      <c r="AK638" s="242"/>
      <c r="AL638" s="242"/>
      <c r="AM638" s="236"/>
      <c r="AN638" s="236"/>
      <c r="AO638" s="236"/>
      <c r="AP638" s="204"/>
      <c r="AQ638" s="204"/>
      <c r="AR638" s="254"/>
      <c r="AS638" s="204"/>
      <c r="AT638" s="204"/>
      <c r="AU638" s="204"/>
      <c r="AV638" s="236"/>
      <c r="AW638" s="236"/>
    </row>
    <row r="639" spans="1:49" ht="13.8" hidden="1" customHeight="1" x14ac:dyDescent="0.3">
      <c r="A639" s="238"/>
      <c r="B639" s="238"/>
      <c r="C639" s="220"/>
      <c r="D639" s="220"/>
      <c r="E639" s="223"/>
      <c r="F639" s="220"/>
      <c r="G639" s="238"/>
      <c r="H639" s="236"/>
      <c r="I639" s="236"/>
      <c r="J639" s="236"/>
      <c r="K639" s="204"/>
      <c r="L639" s="236"/>
      <c r="M639" s="236"/>
      <c r="N639" s="236"/>
      <c r="O639" s="236"/>
      <c r="P639" s="204"/>
      <c r="Q639" s="204"/>
      <c r="R639" s="204"/>
      <c r="S639" s="303"/>
      <c r="T639" s="204"/>
      <c r="U639" s="303"/>
      <c r="V639" s="217"/>
      <c r="W639" s="204"/>
      <c r="X639" s="207"/>
      <c r="Y639" s="204"/>
      <c r="Z639" s="204"/>
      <c r="AA639" s="247"/>
      <c r="AB639" s="220"/>
      <c r="AC639" s="220"/>
      <c r="AD639" s="220"/>
      <c r="AE639" s="220"/>
      <c r="AF639" s="310"/>
      <c r="AG639" s="242"/>
      <c r="AH639" s="242"/>
      <c r="AI639" s="236"/>
      <c r="AJ639" s="244"/>
      <c r="AK639" s="242"/>
      <c r="AL639" s="242"/>
      <c r="AM639" s="236"/>
      <c r="AN639" s="236"/>
      <c r="AO639" s="236"/>
      <c r="AP639" s="204"/>
      <c r="AQ639" s="204"/>
      <c r="AR639" s="254"/>
      <c r="AS639" s="204"/>
      <c r="AT639" s="204"/>
      <c r="AU639" s="204"/>
      <c r="AV639" s="236"/>
      <c r="AW639" s="236"/>
    </row>
    <row r="640" spans="1:49" ht="14.4" hidden="1" customHeight="1" x14ac:dyDescent="0.3">
      <c r="A640" s="238"/>
      <c r="B640" s="238"/>
      <c r="C640" s="220"/>
      <c r="D640" s="220"/>
      <c r="E640" s="223"/>
      <c r="F640" s="220"/>
      <c r="G640" s="238"/>
      <c r="H640" s="236"/>
      <c r="I640" s="236"/>
      <c r="J640" s="236"/>
      <c r="K640" s="204"/>
      <c r="L640" s="236"/>
      <c r="M640" s="236"/>
      <c r="N640" s="236"/>
      <c r="O640" s="236"/>
      <c r="P640" s="204"/>
      <c r="Q640" s="204"/>
      <c r="R640" s="204"/>
      <c r="S640" s="303"/>
      <c r="T640" s="204"/>
      <c r="U640" s="303"/>
      <c r="V640" s="217"/>
      <c r="W640" s="204"/>
      <c r="X640" s="207"/>
      <c r="Y640" s="204"/>
      <c r="Z640" s="204"/>
      <c r="AA640" s="247"/>
      <c r="AB640" s="220"/>
      <c r="AC640" s="220"/>
      <c r="AD640" s="220"/>
      <c r="AE640" s="220"/>
      <c r="AF640" s="310"/>
      <c r="AG640" s="242"/>
      <c r="AH640" s="242"/>
      <c r="AI640" s="236"/>
      <c r="AJ640" s="244"/>
      <c r="AK640" s="242"/>
      <c r="AL640" s="242"/>
      <c r="AM640" s="236"/>
      <c r="AN640" s="236"/>
      <c r="AO640" s="236"/>
      <c r="AP640" s="204"/>
      <c r="AQ640" s="204"/>
      <c r="AR640" s="254"/>
      <c r="AS640" s="204"/>
      <c r="AT640" s="204"/>
      <c r="AU640" s="204"/>
      <c r="AV640" s="236"/>
      <c r="AW640" s="236"/>
    </row>
    <row r="641" spans="1:91" ht="14.4" hidden="1" customHeight="1" x14ac:dyDescent="0.3">
      <c r="A641" s="238"/>
      <c r="B641" s="238"/>
      <c r="C641" s="220"/>
      <c r="D641" s="220"/>
      <c r="E641" s="223"/>
      <c r="F641" s="220"/>
      <c r="G641" s="238"/>
      <c r="H641" s="236"/>
      <c r="I641" s="236"/>
      <c r="J641" s="236"/>
      <c r="K641" s="204"/>
      <c r="L641" s="236"/>
      <c r="M641" s="236"/>
      <c r="N641" s="236"/>
      <c r="O641" s="236"/>
      <c r="P641" s="204"/>
      <c r="Q641" s="204"/>
      <c r="R641" s="204"/>
      <c r="S641" s="303"/>
      <c r="T641" s="204"/>
      <c r="U641" s="303"/>
      <c r="V641" s="217"/>
      <c r="W641" s="204"/>
      <c r="X641" s="207"/>
      <c r="Y641" s="204"/>
      <c r="Z641" s="204"/>
      <c r="AA641" s="247"/>
      <c r="AB641" s="220"/>
      <c r="AC641" s="220"/>
      <c r="AD641" s="220"/>
      <c r="AE641" s="220"/>
      <c r="AF641" s="310"/>
      <c r="AG641" s="242"/>
      <c r="AH641" s="242"/>
      <c r="AI641" s="236"/>
      <c r="AJ641" s="244"/>
      <c r="AK641" s="242"/>
      <c r="AL641" s="242"/>
      <c r="AM641" s="236"/>
      <c r="AN641" s="236"/>
      <c r="AO641" s="236"/>
      <c r="AP641" s="204"/>
      <c r="AQ641" s="204"/>
      <c r="AR641" s="254"/>
      <c r="AS641" s="204"/>
      <c r="AT641" s="204"/>
      <c r="AU641" s="204"/>
      <c r="AV641" s="236"/>
      <c r="AW641" s="236"/>
    </row>
    <row r="642" spans="1:91" ht="14.4" hidden="1" customHeight="1" x14ac:dyDescent="0.3">
      <c r="A642" s="238"/>
      <c r="B642" s="238"/>
      <c r="C642" s="221"/>
      <c r="D642" s="221"/>
      <c r="E642" s="224"/>
      <c r="F642" s="221"/>
      <c r="G642" s="238"/>
      <c r="H642" s="236"/>
      <c r="I642" s="236"/>
      <c r="J642" s="236"/>
      <c r="K642" s="205"/>
      <c r="L642" s="236"/>
      <c r="M642" s="236"/>
      <c r="N642" s="236"/>
      <c r="O642" s="236"/>
      <c r="P642" s="205"/>
      <c r="Q642" s="205"/>
      <c r="R642" s="205"/>
      <c r="S642" s="304"/>
      <c r="T642" s="205"/>
      <c r="U642" s="304"/>
      <c r="V642" s="218"/>
      <c r="W642" s="205"/>
      <c r="X642" s="208"/>
      <c r="Y642" s="205"/>
      <c r="Z642" s="205"/>
      <c r="AA642" s="248"/>
      <c r="AB642" s="221"/>
      <c r="AC642" s="221"/>
      <c r="AD642" s="221"/>
      <c r="AE642" s="221"/>
      <c r="AF642" s="309"/>
      <c r="AG642" s="242"/>
      <c r="AH642" s="242"/>
      <c r="AI642" s="236"/>
      <c r="AJ642" s="245"/>
      <c r="AK642" s="242"/>
      <c r="AL642" s="242"/>
      <c r="AM642" s="236"/>
      <c r="AN642" s="236"/>
      <c r="AO642" s="236"/>
      <c r="AP642" s="205"/>
      <c r="AQ642" s="205"/>
      <c r="AR642" s="255"/>
      <c r="AS642" s="205"/>
      <c r="AT642" s="205"/>
      <c r="AU642" s="205"/>
      <c r="AV642" s="236"/>
      <c r="AW642" s="236"/>
    </row>
    <row r="643" spans="1:91" ht="162.6" hidden="1" customHeight="1" x14ac:dyDescent="0.3">
      <c r="A643" s="238"/>
      <c r="B643" s="238" t="s">
        <v>609</v>
      </c>
      <c r="C643" s="219" t="s">
        <v>804</v>
      </c>
      <c r="D643" s="219" t="s">
        <v>821</v>
      </c>
      <c r="E643" s="222" t="str">
        <f>IFERROR(VLOOKUP(C643,Tabla4[#All],2,0),"")</f>
        <v>Eventos relacionados con las conductas o comportamientos de los empleados que afectan la Integridad Pública</v>
      </c>
      <c r="F643" s="219" t="s">
        <v>806</v>
      </c>
      <c r="G643" s="238"/>
      <c r="H643" s="236"/>
      <c r="I643" s="236"/>
      <c r="J643" s="236" t="s">
        <v>578</v>
      </c>
      <c r="K643" s="236" t="s">
        <v>579</v>
      </c>
      <c r="L643" s="236" t="s">
        <v>526</v>
      </c>
      <c r="M643" s="236"/>
      <c r="N643" s="236"/>
      <c r="O643" s="236">
        <v>15</v>
      </c>
      <c r="P643" s="203" t="s">
        <v>173</v>
      </c>
      <c r="Q643" s="209">
        <v>0.4</v>
      </c>
      <c r="R643" s="203" t="s">
        <v>105</v>
      </c>
      <c r="S643" s="302" t="s">
        <v>167</v>
      </c>
      <c r="T643" s="209">
        <v>1</v>
      </c>
      <c r="U643" s="302" t="s">
        <v>170</v>
      </c>
      <c r="V643" s="216">
        <v>1</v>
      </c>
      <c r="W643" s="299" t="s">
        <v>580</v>
      </c>
      <c r="X643" s="206"/>
      <c r="Y643" s="203"/>
      <c r="Z643" s="203"/>
      <c r="AA643" s="209"/>
      <c r="AB643" s="219"/>
      <c r="AC643" s="219"/>
      <c r="AD643" s="219"/>
      <c r="AE643" s="219"/>
      <c r="AF643" s="308"/>
      <c r="AG643" s="242"/>
      <c r="AH643" s="242"/>
      <c r="AI643" s="236" t="str">
        <f t="shared" ref="AI643" si="59">IF(AND(AH643&lt;=20%),"Muy Baja",IF(AND(AH643&gt;=21%,AH643&lt;=40%),"Baja",IF(AND(AH643&gt;=41%,AH643&lt;=60%),"Media",IF(AND(AH643&gt;=61%,AH643&lt;=80%),"Alta",IF(AND(AH643&gt;=81%,AH643&gt;=100%),"Muy Alta",FALSE)))))</f>
        <v>Muy Baja</v>
      </c>
      <c r="AJ643" s="243"/>
      <c r="AK643" s="242" t="e">
        <f t="shared" ref="AK643" si="60">LOOKUP(2,1/(AJ643:AJ648&lt;&gt;""),AJ643:AJ648)</f>
        <v>#N/A</v>
      </c>
      <c r="AL643" s="242"/>
      <c r="AM643" s="236"/>
      <c r="AN643" s="236"/>
      <c r="AO643" s="236"/>
      <c r="AP643" s="203"/>
      <c r="AQ643" s="203"/>
      <c r="AR643" s="253"/>
      <c r="AS643" s="203"/>
      <c r="AT643" s="203"/>
      <c r="AU643" s="203"/>
      <c r="AV643" s="236"/>
      <c r="AW643" s="236" t="s">
        <v>159</v>
      </c>
    </row>
    <row r="644" spans="1:91" ht="145.80000000000001" hidden="1" customHeight="1" x14ac:dyDescent="0.3">
      <c r="A644" s="238"/>
      <c r="B644" s="238"/>
      <c r="C644" s="220"/>
      <c r="D644" s="220"/>
      <c r="E644" s="223"/>
      <c r="F644" s="220"/>
      <c r="G644" s="238"/>
      <c r="H644" s="236"/>
      <c r="I644" s="236"/>
      <c r="J644" s="236"/>
      <c r="K644" s="236"/>
      <c r="L644" s="236"/>
      <c r="M644" s="236"/>
      <c r="N644" s="236"/>
      <c r="O644" s="236"/>
      <c r="P644" s="204"/>
      <c r="Q644" s="204"/>
      <c r="R644" s="204"/>
      <c r="S644" s="303"/>
      <c r="T644" s="204"/>
      <c r="U644" s="303"/>
      <c r="V644" s="217"/>
      <c r="W644" s="300"/>
      <c r="X644" s="207"/>
      <c r="Y644" s="204"/>
      <c r="Z644" s="204"/>
      <c r="AA644" s="247"/>
      <c r="AB644" s="220"/>
      <c r="AC644" s="220"/>
      <c r="AD644" s="220"/>
      <c r="AE644" s="220"/>
      <c r="AF644" s="310"/>
      <c r="AG644" s="242"/>
      <c r="AH644" s="242"/>
      <c r="AI644" s="236"/>
      <c r="AJ644" s="244"/>
      <c r="AK644" s="242"/>
      <c r="AL644" s="242"/>
      <c r="AM644" s="236"/>
      <c r="AN644" s="236"/>
      <c r="AO644" s="236"/>
      <c r="AP644" s="204"/>
      <c r="AQ644" s="204"/>
      <c r="AR644" s="254"/>
      <c r="AS644" s="204"/>
      <c r="AT644" s="204"/>
      <c r="AU644" s="204"/>
      <c r="AV644" s="236"/>
      <c r="AW644" s="236"/>
    </row>
    <row r="645" spans="1:91" ht="14.4" hidden="1" customHeight="1" x14ac:dyDescent="0.3">
      <c r="A645" s="238"/>
      <c r="B645" s="238"/>
      <c r="C645" s="220"/>
      <c r="D645" s="220"/>
      <c r="E645" s="223"/>
      <c r="F645" s="220"/>
      <c r="G645" s="238"/>
      <c r="H645" s="236"/>
      <c r="I645" s="236"/>
      <c r="J645" s="236"/>
      <c r="K645" s="236"/>
      <c r="L645" s="236"/>
      <c r="M645" s="236"/>
      <c r="N645" s="236"/>
      <c r="O645" s="236"/>
      <c r="P645" s="204"/>
      <c r="Q645" s="204"/>
      <c r="R645" s="204"/>
      <c r="S645" s="303"/>
      <c r="T645" s="204"/>
      <c r="U645" s="303"/>
      <c r="V645" s="217"/>
      <c r="W645" s="300"/>
      <c r="X645" s="207"/>
      <c r="Y645" s="204"/>
      <c r="Z645" s="204"/>
      <c r="AA645" s="247"/>
      <c r="AB645" s="220"/>
      <c r="AC645" s="220"/>
      <c r="AD645" s="220"/>
      <c r="AE645" s="220"/>
      <c r="AF645" s="310"/>
      <c r="AG645" s="242"/>
      <c r="AH645" s="242"/>
      <c r="AI645" s="236"/>
      <c r="AJ645" s="244"/>
      <c r="AK645" s="242"/>
      <c r="AL645" s="242"/>
      <c r="AM645" s="236"/>
      <c r="AN645" s="236"/>
      <c r="AO645" s="236"/>
      <c r="AP645" s="204"/>
      <c r="AQ645" s="204"/>
      <c r="AR645" s="254"/>
      <c r="AS645" s="204"/>
      <c r="AT645" s="204"/>
      <c r="AU645" s="204"/>
      <c r="AV645" s="236"/>
      <c r="AW645" s="236"/>
    </row>
    <row r="646" spans="1:91" ht="14.4" hidden="1" customHeight="1" x14ac:dyDescent="0.3">
      <c r="A646" s="238"/>
      <c r="B646" s="238"/>
      <c r="C646" s="220"/>
      <c r="D646" s="220"/>
      <c r="E646" s="223"/>
      <c r="F646" s="220"/>
      <c r="G646" s="238"/>
      <c r="H646" s="236"/>
      <c r="I646" s="236"/>
      <c r="J646" s="236"/>
      <c r="K646" s="236"/>
      <c r="L646" s="236"/>
      <c r="M646" s="236"/>
      <c r="N646" s="236"/>
      <c r="O646" s="236"/>
      <c r="P646" s="204"/>
      <c r="Q646" s="204"/>
      <c r="R646" s="204"/>
      <c r="S646" s="303"/>
      <c r="T646" s="204"/>
      <c r="U646" s="303"/>
      <c r="V646" s="217"/>
      <c r="W646" s="300"/>
      <c r="X646" s="207"/>
      <c r="Y646" s="204"/>
      <c r="Z646" s="204"/>
      <c r="AA646" s="247"/>
      <c r="AB646" s="220"/>
      <c r="AC646" s="220"/>
      <c r="AD646" s="220"/>
      <c r="AE646" s="220"/>
      <c r="AF646" s="310"/>
      <c r="AG646" s="242"/>
      <c r="AH646" s="242"/>
      <c r="AI646" s="236"/>
      <c r="AJ646" s="244"/>
      <c r="AK646" s="242"/>
      <c r="AL646" s="242"/>
      <c r="AM646" s="236"/>
      <c r="AN646" s="236"/>
      <c r="AO646" s="236"/>
      <c r="AP646" s="204"/>
      <c r="AQ646" s="204"/>
      <c r="AR646" s="254"/>
      <c r="AS646" s="204"/>
      <c r="AT646" s="204"/>
      <c r="AU646" s="204"/>
      <c r="AV646" s="236"/>
      <c r="AW646" s="236"/>
    </row>
    <row r="647" spans="1:91" ht="14.4" hidden="1" customHeight="1" x14ac:dyDescent="0.3">
      <c r="A647" s="238"/>
      <c r="B647" s="238"/>
      <c r="C647" s="220"/>
      <c r="D647" s="220"/>
      <c r="E647" s="223"/>
      <c r="F647" s="220"/>
      <c r="G647" s="238"/>
      <c r="H647" s="236"/>
      <c r="I647" s="236"/>
      <c r="J647" s="236"/>
      <c r="K647" s="236"/>
      <c r="L647" s="236"/>
      <c r="M647" s="236"/>
      <c r="N647" s="236"/>
      <c r="O647" s="236"/>
      <c r="P647" s="204"/>
      <c r="Q647" s="204"/>
      <c r="R647" s="204"/>
      <c r="S647" s="303"/>
      <c r="T647" s="204"/>
      <c r="U647" s="303"/>
      <c r="V647" s="217"/>
      <c r="W647" s="300"/>
      <c r="X647" s="207"/>
      <c r="Y647" s="204"/>
      <c r="Z647" s="204"/>
      <c r="AA647" s="247"/>
      <c r="AB647" s="220"/>
      <c r="AC647" s="220"/>
      <c r="AD647" s="220"/>
      <c r="AE647" s="220"/>
      <c r="AF647" s="310"/>
      <c r="AG647" s="242"/>
      <c r="AH647" s="242"/>
      <c r="AI647" s="236"/>
      <c r="AJ647" s="244"/>
      <c r="AK647" s="242"/>
      <c r="AL647" s="242"/>
      <c r="AM647" s="236"/>
      <c r="AN647" s="236"/>
      <c r="AO647" s="236"/>
      <c r="AP647" s="204"/>
      <c r="AQ647" s="204"/>
      <c r="AR647" s="254"/>
      <c r="AS647" s="204"/>
      <c r="AT647" s="204"/>
      <c r="AU647" s="204"/>
      <c r="AV647" s="236"/>
      <c r="AW647" s="236"/>
    </row>
    <row r="648" spans="1:91" ht="9.6" hidden="1" customHeight="1" x14ac:dyDescent="0.3">
      <c r="A648" s="238"/>
      <c r="B648" s="238"/>
      <c r="C648" s="221"/>
      <c r="D648" s="221"/>
      <c r="E648" s="224"/>
      <c r="F648" s="221"/>
      <c r="G648" s="238"/>
      <c r="H648" s="236"/>
      <c r="I648" s="236"/>
      <c r="J648" s="236"/>
      <c r="K648" s="236"/>
      <c r="L648" s="236"/>
      <c r="M648" s="236"/>
      <c r="N648" s="236"/>
      <c r="O648" s="236"/>
      <c r="P648" s="205"/>
      <c r="Q648" s="205"/>
      <c r="R648" s="205"/>
      <c r="S648" s="304"/>
      <c r="T648" s="205"/>
      <c r="U648" s="304"/>
      <c r="V648" s="218"/>
      <c r="W648" s="301"/>
      <c r="X648" s="208"/>
      <c r="Y648" s="205"/>
      <c r="Z648" s="205"/>
      <c r="AA648" s="248"/>
      <c r="AB648" s="221"/>
      <c r="AC648" s="221"/>
      <c r="AD648" s="221"/>
      <c r="AE648" s="221"/>
      <c r="AF648" s="309"/>
      <c r="AG648" s="242"/>
      <c r="AH648" s="242"/>
      <c r="AI648" s="236"/>
      <c r="AJ648" s="245"/>
      <c r="AK648" s="242"/>
      <c r="AL648" s="242"/>
      <c r="AM648" s="236"/>
      <c r="AN648" s="236"/>
      <c r="AO648" s="236"/>
      <c r="AP648" s="205"/>
      <c r="AQ648" s="205"/>
      <c r="AR648" s="255"/>
      <c r="AS648" s="205"/>
      <c r="AT648" s="205"/>
      <c r="AU648" s="205"/>
      <c r="AV648" s="236"/>
      <c r="AW648" s="236"/>
    </row>
    <row r="649" spans="1:91" s="164" customFormat="1" ht="20.399999999999999" customHeight="1" x14ac:dyDescent="0.25">
      <c r="A649" s="270">
        <v>84</v>
      </c>
      <c r="B649" s="270" t="s">
        <v>885</v>
      </c>
      <c r="C649" s="219" t="s">
        <v>804</v>
      </c>
      <c r="D649" s="219" t="s">
        <v>821</v>
      </c>
      <c r="E649" s="222" t="str">
        <f>IFERROR(VLOOKUP(C649,Tabla4[#All],2,0),"")</f>
        <v>Eventos relacionados con las conductas o comportamientos de los empleados que afectan la Integridad Pública</v>
      </c>
      <c r="F649" s="219" t="s">
        <v>806</v>
      </c>
      <c r="G649" s="238" t="s">
        <v>890</v>
      </c>
      <c r="H649" s="236" t="s">
        <v>70</v>
      </c>
      <c r="I649" s="236" t="s">
        <v>940</v>
      </c>
      <c r="J649" s="270" t="s">
        <v>902</v>
      </c>
      <c r="K649" s="322" t="s">
        <v>581</v>
      </c>
      <c r="L649" s="322" t="s">
        <v>526</v>
      </c>
      <c r="M649" s="236" t="s">
        <v>891</v>
      </c>
      <c r="N649" s="270"/>
      <c r="O649" s="274">
        <v>365</v>
      </c>
      <c r="P649" s="270" t="str">
        <f>IF(O649="","",IF(O649&lt;=2,"Muy Baja",IF(O649&lt;=24,"Baja",IF(O649&lt;=500,"Media",IF(O649&lt;=5000,"Alta","Muy Alta")))))</f>
        <v>Media</v>
      </c>
      <c r="Q649" s="269">
        <f>IF(O649="","",IF(O649&lt;=2,20%,IF(O649&lt;=24,40%,IF(O649&lt;=500,60%,IF(O649&lt;=5000,80%,100%)))))</f>
        <v>0.6</v>
      </c>
      <c r="R649" s="270" t="s">
        <v>105</v>
      </c>
      <c r="S649" s="270" t="s">
        <v>167</v>
      </c>
      <c r="T649" s="273">
        <v>1</v>
      </c>
      <c r="U649" s="270" t="str">
        <f>IF(OR(Q649="",T649=""),"",IF(Q649=100%,IF(T649=100%,"Extremo","Alto"),IF(Q649=80%,IF(T649=100%,"Extremo",IF(T649&gt;=60%,"Alto","Moderado")),IF(Q649=60%,IF(T649=100%,"Extremo",IF(T649&gt;=80%,"Alto","Moderado")),IF(Q649=40%,IF(T649=100%,"Extremo",IF(T649&gt;=80%,"Alto",IF(T649&gt;=40%,"Moderado","Bajo"))),IF(T649=100%,"Extremo",IF(T649=80%,"Alto",IF(T649=60%,"Moderado","Bajo"))))))))</f>
        <v>Extremo</v>
      </c>
      <c r="V649" s="165">
        <v>1</v>
      </c>
      <c r="W649" s="180" t="s">
        <v>724</v>
      </c>
      <c r="X649" s="182"/>
      <c r="Y649" s="189" t="s">
        <v>51</v>
      </c>
      <c r="Z649" s="175" t="s">
        <v>57</v>
      </c>
      <c r="AA649" s="168">
        <f>IF(OR(Y649="",Z649=""),"",IF(AND(Y649="Preventivo",Z649="Automático"),50%,IF(AND(Y649="Preventivo",Z649="Manual"),40%,IF(AND(Y649="Detectivo",Z649="Automático"),40%,IF(AND(Y649="Detectivo",Z649="Manual"),30%,IF(AND(Y649="Correctivo",Z649="Automático"),35%,IF(AND(Y649="Correctivo",Z649="Manual"),25%,"")))))))</f>
        <v>0.4</v>
      </c>
      <c r="AB649" s="169" t="s">
        <v>783</v>
      </c>
      <c r="AC649" s="169" t="s">
        <v>792</v>
      </c>
      <c r="AD649" s="169" t="s">
        <v>796</v>
      </c>
      <c r="AE649" s="169" t="s">
        <v>785</v>
      </c>
      <c r="AF649" s="187">
        <f>IF(Q649="","",Q649*(IF(AND(X649="Probabilidad",OR(Y649="Preventivo",Y649="Detectivo"),ISNUMBER(AA649)),1-AA649,1)*IF(AND(X650="Probabilidad",OR(Y650="Preventivo",Y650="Detectivo"),ISNUMBER(AA650)),1-AA650,1)))</f>
        <v>0.6</v>
      </c>
      <c r="AG649" s="317">
        <f>IF(AF649="","",IF(AF649&lt;=20%,20%,IF(AF649&lt;=40%,40%,IF(AF649&lt;=60%,60%,IF(AF649&lt;=80%,80%,100%)))))</f>
        <v>0.6</v>
      </c>
      <c r="AH649" s="317">
        <f>IF(AG649="","",IF(AG649&lt;=20%,20%,IF(AG649&lt;=40%,40%,IF(AG649&lt;=60%,60%,IF(AG649&lt;=80%,80%,100%)))))</f>
        <v>0.6</v>
      </c>
      <c r="AI649" s="203" t="str">
        <f t="shared" ref="AI649" si="61">IF(AND(AH649&lt;=20%),"Muy Baja",IF(AND(AH649&gt;=21%,AH649&lt;=40%),"Baja",IF(AND(AH649&gt;=41%,AH649&lt;=60%),"Media",IF(AND(AH649&gt;=61%,AH649&lt;=80%),"Alta",IF(AND(AH649&gt;=81%,AH649&gt;=100%),"Muy Alta",FALSE)))))</f>
        <v>Media</v>
      </c>
      <c r="AJ649" s="187">
        <f>IF(T649="","",T649*(IF(AND(X649="Impacto",Y649="Correctivo",ISNUMBER(AA649)),1-AA649,1)*IF(AND(X650="Impacto",Y650="Correctivo",ISNUMBER(AA650)),1-AA650,1)))</f>
        <v>1</v>
      </c>
      <c r="AK649" s="317">
        <f>IF(AJ649="","",IF(AJ649&lt;=20%,20%,IF(AJ649&lt;=40%,40%,IF(AJ649&lt;=60%,60%,IF(AJ649&lt;=80%,80%,100%)))))</f>
        <v>1</v>
      </c>
      <c r="AL649" s="317"/>
      <c r="AM649" s="324" t="s">
        <v>917</v>
      </c>
      <c r="AN649" s="337" t="str">
        <f>IF(OR(AG649="",AK649=""),"",IF(AG649=100%,IF(AK649=100%,"Extremo","Alto"),IF(AG649=80%,IF(AK649=100%,"Extremo",IF(AK649&gt;=60%,"Alto","Moderado")),IF(AG649=60%,IF(AK649=100%,"Extremo",IF(AK649&gt;=80%,"Alto","Moderado")),IF(AG649=40%,IF(AK649=100%,"Extremo",IF(AK649&gt;=80%,"Alto",IF(AK649&gt;=40%,"Moderado","Bajo"))),IF(AK649=100%,"Extremo",IF(AK649=80%,"Alto",IF(AK649=60%,"Moderado","Bajo"))))))))</f>
        <v>Extremo</v>
      </c>
      <c r="AO649" s="337" t="s">
        <v>65</v>
      </c>
      <c r="AP649" s="167"/>
      <c r="AQ649" s="167"/>
      <c r="AR649" s="181"/>
      <c r="AS649" s="167"/>
      <c r="AT649" s="167"/>
      <c r="AU649" s="175"/>
      <c r="AV649" s="270"/>
      <c r="AW649" s="270" t="s">
        <v>159</v>
      </c>
      <c r="AZ649" s="192"/>
      <c r="BA649" s="184"/>
      <c r="BB649" s="184"/>
      <c r="BC649" s="184"/>
      <c r="BD649" s="184"/>
      <c r="BE649" s="184"/>
      <c r="BF649" s="184"/>
      <c r="BG649" s="184"/>
      <c r="BH649" s="184"/>
      <c r="BI649" s="184"/>
      <c r="BJ649" s="184"/>
      <c r="BK649" s="184"/>
      <c r="BL649" s="184"/>
      <c r="BM649" s="184"/>
      <c r="BN649" s="184"/>
      <c r="BO649" s="184"/>
      <c r="BP649" s="184"/>
      <c r="BQ649" s="184"/>
      <c r="BR649" s="184"/>
      <c r="BS649" s="184"/>
      <c r="BT649" s="184"/>
      <c r="BU649" s="184"/>
      <c r="BV649" s="184"/>
      <c r="BW649" s="184"/>
      <c r="BX649" s="184"/>
      <c r="BY649" s="184"/>
      <c r="BZ649" s="184"/>
      <c r="CA649" s="184"/>
      <c r="CB649" s="184"/>
      <c r="CC649" s="184"/>
      <c r="CD649" s="184"/>
      <c r="CE649" s="184"/>
      <c r="CF649" s="184"/>
      <c r="CG649" s="184"/>
      <c r="CH649" s="184"/>
      <c r="CI649" s="184"/>
      <c r="CJ649" s="184"/>
      <c r="CK649" s="184"/>
      <c r="CL649" s="184"/>
      <c r="CM649" s="193"/>
    </row>
    <row r="650" spans="1:91" s="164" customFormat="1" ht="14.4" customHeight="1" x14ac:dyDescent="0.25">
      <c r="A650" s="270"/>
      <c r="B650" s="270"/>
      <c r="C650" s="220"/>
      <c r="D650" s="220"/>
      <c r="E650" s="223"/>
      <c r="F650" s="220"/>
      <c r="G650" s="238"/>
      <c r="H650" s="236"/>
      <c r="I650" s="236"/>
      <c r="J650" s="270"/>
      <c r="K650" s="322"/>
      <c r="L650" s="322"/>
      <c r="M650" s="236"/>
      <c r="N650" s="270"/>
      <c r="O650" s="274"/>
      <c r="P650" s="270"/>
      <c r="Q650" s="270"/>
      <c r="R650" s="270"/>
      <c r="S650" s="270"/>
      <c r="T650" s="270"/>
      <c r="U650" s="270"/>
      <c r="V650" s="270">
        <v>2</v>
      </c>
      <c r="W650" s="322" t="s">
        <v>566</v>
      </c>
      <c r="X650" s="360"/>
      <c r="Y650" s="189" t="s">
        <v>51</v>
      </c>
      <c r="Z650" s="175" t="s">
        <v>57</v>
      </c>
      <c r="AA650" s="168">
        <f>IF(OR(Y650="",Z650=""),"",IF(AND(Y650="Preventivo",Z650="Automático"),50%,IF(AND(Y650="Preventivo",Z650="Manual"),40%,IF(AND(Y650="Detectivo",Z650="Automático"),40%,IF(AND(Y650="Detectivo",Z650="Manual"),30%,IF(AND(Y650="Correctivo",Z650="Automático"),35%,IF(AND(Y650="Correctivo",Z650="Manual"),25%,"")))))))</f>
        <v>0.4</v>
      </c>
      <c r="AB650" s="246" t="s">
        <v>783</v>
      </c>
      <c r="AC650" s="246" t="s">
        <v>792</v>
      </c>
      <c r="AD650" s="246" t="s">
        <v>796</v>
      </c>
      <c r="AE650" s="246" t="s">
        <v>785</v>
      </c>
      <c r="AF650" s="317"/>
      <c r="AG650" s="318"/>
      <c r="AH650" s="318"/>
      <c r="AI650" s="204"/>
      <c r="AJ650" s="317"/>
      <c r="AK650" s="318"/>
      <c r="AL650" s="318"/>
      <c r="AM650" s="324"/>
      <c r="AN650" s="338"/>
      <c r="AO650" s="338"/>
      <c r="AP650" s="270"/>
      <c r="AQ650" s="270"/>
      <c r="AR650" s="329"/>
      <c r="AS650" s="270"/>
      <c r="AT650" s="270"/>
      <c r="AU650" s="270"/>
      <c r="AV650" s="270"/>
      <c r="AW650" s="270"/>
      <c r="AZ650" s="192"/>
      <c r="BA650" s="184"/>
      <c r="BB650" s="184"/>
      <c r="BC650" s="184"/>
      <c r="BD650" s="184"/>
      <c r="BE650" s="184"/>
      <c r="BF650" s="184"/>
      <c r="BG650" s="184"/>
      <c r="BH650" s="184"/>
      <c r="BI650" s="184"/>
      <c r="BJ650" s="184"/>
      <c r="BK650" s="184"/>
      <c r="BL650" s="184"/>
      <c r="BM650" s="184"/>
      <c r="BN650" s="184"/>
      <c r="BO650" s="184"/>
      <c r="BP650" s="184"/>
      <c r="BQ650" s="184"/>
      <c r="BR650" s="184"/>
      <c r="BS650" s="184"/>
      <c r="BT650" s="184"/>
      <c r="BU650" s="184"/>
      <c r="BV650" s="184"/>
      <c r="BW650" s="184"/>
      <c r="BX650" s="184"/>
      <c r="BY650" s="184"/>
      <c r="BZ650" s="184"/>
      <c r="CA650" s="184"/>
      <c r="CB650" s="184"/>
      <c r="CC650" s="184"/>
      <c r="CD650" s="184"/>
      <c r="CE650" s="184"/>
      <c r="CF650" s="184"/>
      <c r="CG650" s="184"/>
      <c r="CH650" s="184"/>
      <c r="CI650" s="184"/>
      <c r="CJ650" s="184"/>
      <c r="CK650" s="184"/>
      <c r="CL650" s="184"/>
      <c r="CM650" s="193"/>
    </row>
    <row r="651" spans="1:91" s="164" customFormat="1" ht="14.4" customHeight="1" x14ac:dyDescent="0.25">
      <c r="A651" s="270"/>
      <c r="B651" s="270"/>
      <c r="C651" s="220"/>
      <c r="D651" s="220"/>
      <c r="E651" s="223"/>
      <c r="F651" s="220"/>
      <c r="G651" s="238"/>
      <c r="H651" s="236"/>
      <c r="I651" s="236"/>
      <c r="J651" s="270"/>
      <c r="K651" s="322"/>
      <c r="L651" s="322"/>
      <c r="M651" s="236"/>
      <c r="N651" s="270"/>
      <c r="O651" s="274"/>
      <c r="P651" s="270"/>
      <c r="Q651" s="270"/>
      <c r="R651" s="270"/>
      <c r="S651" s="270"/>
      <c r="T651" s="270"/>
      <c r="U651" s="270"/>
      <c r="V651" s="270"/>
      <c r="W651" s="322"/>
      <c r="X651" s="322"/>
      <c r="Y651" s="189"/>
      <c r="Z651" s="175"/>
      <c r="AA651" s="168" t="str">
        <f t="shared" ref="AA651:AA656" si="62">IF(OR(Y651="",Z651=""),"",IF(AND(Y651="Preventivo",Z651="Automático"),50%,IF(AND(Y651="Preventivo",Z651="Manual"),40%,IF(AND(Y651="Detectivo",Z651="Automático"),40%,IF(AND(Y651="Detectivo",Z651="Manual"),30%,IF(AND(Y651="Correctivo",Z651="Automático"),35%,IF(AND(Y651="Correctivo",Z651="Manual"),25%,"")))))))</f>
        <v/>
      </c>
      <c r="AB651" s="246"/>
      <c r="AC651" s="246"/>
      <c r="AD651" s="246"/>
      <c r="AE651" s="246"/>
      <c r="AF651" s="319"/>
      <c r="AG651" s="318"/>
      <c r="AH651" s="318"/>
      <c r="AI651" s="204"/>
      <c r="AJ651" s="319"/>
      <c r="AK651" s="318"/>
      <c r="AL651" s="318"/>
      <c r="AM651" s="324"/>
      <c r="AN651" s="338"/>
      <c r="AO651" s="338"/>
      <c r="AP651" s="270"/>
      <c r="AQ651" s="270"/>
      <c r="AR651" s="270"/>
      <c r="AS651" s="270"/>
      <c r="AT651" s="270"/>
      <c r="AU651" s="270"/>
      <c r="AV651" s="270"/>
      <c r="AW651" s="270"/>
      <c r="AZ651" s="192"/>
      <c r="BA651" s="184"/>
      <c r="BB651" s="184"/>
      <c r="BC651" s="184"/>
      <c r="BD651" s="184"/>
      <c r="BE651" s="184"/>
      <c r="BF651" s="184"/>
      <c r="BG651" s="184"/>
      <c r="BH651" s="184"/>
      <c r="BI651" s="184"/>
      <c r="BJ651" s="184"/>
      <c r="BK651" s="184"/>
      <c r="BL651" s="184"/>
      <c r="BM651" s="184"/>
      <c r="BN651" s="184"/>
      <c r="BO651" s="184"/>
      <c r="BP651" s="184"/>
      <c r="BQ651" s="184"/>
      <c r="BR651" s="184"/>
      <c r="BS651" s="184"/>
      <c r="BT651" s="184"/>
      <c r="BU651" s="184"/>
      <c r="BV651" s="184"/>
      <c r="BW651" s="184"/>
      <c r="BX651" s="184"/>
      <c r="BY651" s="184"/>
      <c r="BZ651" s="184"/>
      <c r="CA651" s="184"/>
      <c r="CB651" s="184"/>
      <c r="CC651" s="184"/>
      <c r="CD651" s="184"/>
      <c r="CE651" s="184"/>
      <c r="CF651" s="184"/>
      <c r="CG651" s="184"/>
      <c r="CH651" s="184"/>
      <c r="CI651" s="184"/>
      <c r="CJ651" s="184"/>
      <c r="CK651" s="184"/>
      <c r="CL651" s="184"/>
      <c r="CM651" s="193"/>
    </row>
    <row r="652" spans="1:91" s="164" customFormat="1" ht="14.4" customHeight="1" x14ac:dyDescent="0.25">
      <c r="A652" s="270"/>
      <c r="B652" s="270"/>
      <c r="C652" s="220"/>
      <c r="D652" s="220"/>
      <c r="E652" s="223"/>
      <c r="F652" s="220"/>
      <c r="G652" s="238"/>
      <c r="H652" s="236"/>
      <c r="I652" s="236"/>
      <c r="J652" s="270"/>
      <c r="K652" s="322"/>
      <c r="L652" s="322"/>
      <c r="M652" s="236"/>
      <c r="N652" s="270"/>
      <c r="O652" s="274"/>
      <c r="P652" s="270"/>
      <c r="Q652" s="270"/>
      <c r="R652" s="270"/>
      <c r="S652" s="270"/>
      <c r="T652" s="270"/>
      <c r="U652" s="270"/>
      <c r="V652" s="270"/>
      <c r="W652" s="322"/>
      <c r="X652" s="322"/>
      <c r="Y652" s="189"/>
      <c r="Z652" s="175"/>
      <c r="AA652" s="168" t="str">
        <f t="shared" si="62"/>
        <v/>
      </c>
      <c r="AB652" s="169"/>
      <c r="AC652" s="246"/>
      <c r="AD652" s="169"/>
      <c r="AE652" s="169"/>
      <c r="AF652" s="174"/>
      <c r="AG652" s="318"/>
      <c r="AH652" s="318"/>
      <c r="AI652" s="204"/>
      <c r="AJ652" s="174"/>
      <c r="AK652" s="318"/>
      <c r="AL652" s="318"/>
      <c r="AM652" s="324"/>
      <c r="AN652" s="338"/>
      <c r="AO652" s="338"/>
      <c r="AP652" s="167"/>
      <c r="AQ652" s="167"/>
      <c r="AR652" s="181"/>
      <c r="AS652" s="167"/>
      <c r="AT652" s="167"/>
      <c r="AU652" s="167"/>
      <c r="AV652" s="270"/>
      <c r="AW652" s="270"/>
      <c r="AZ652" s="192"/>
      <c r="BA652" s="184"/>
      <c r="BB652" s="184"/>
      <c r="BC652" s="184"/>
      <c r="BD652" s="184"/>
      <c r="BE652" s="184"/>
      <c r="BF652" s="184"/>
      <c r="BG652" s="184"/>
      <c r="BH652" s="184"/>
      <c r="BI652" s="184"/>
      <c r="BJ652" s="184"/>
      <c r="BK652" s="184"/>
      <c r="BL652" s="184"/>
      <c r="BM652" s="184"/>
      <c r="BN652" s="184"/>
      <c r="BO652" s="184"/>
      <c r="BP652" s="184"/>
      <c r="BQ652" s="184"/>
      <c r="BR652" s="184"/>
      <c r="BS652" s="184"/>
      <c r="BT652" s="184"/>
      <c r="BU652" s="184"/>
      <c r="BV652" s="184"/>
      <c r="BW652" s="184"/>
      <c r="BX652" s="184"/>
      <c r="BY652" s="184"/>
      <c r="BZ652" s="184"/>
      <c r="CA652" s="184"/>
      <c r="CB652" s="184"/>
      <c r="CC652" s="184"/>
      <c r="CD652" s="184"/>
      <c r="CE652" s="184"/>
      <c r="CF652" s="184"/>
      <c r="CG652" s="184"/>
      <c r="CH652" s="184"/>
      <c r="CI652" s="184"/>
      <c r="CJ652" s="184"/>
      <c r="CK652" s="184"/>
      <c r="CL652" s="184"/>
      <c r="CM652" s="193"/>
    </row>
    <row r="653" spans="1:91" s="164" customFormat="1" ht="14.4" customHeight="1" x14ac:dyDescent="0.25">
      <c r="A653" s="270"/>
      <c r="B653" s="270"/>
      <c r="C653" s="220"/>
      <c r="D653" s="220"/>
      <c r="E653" s="223"/>
      <c r="F653" s="220"/>
      <c r="G653" s="238"/>
      <c r="H653" s="236"/>
      <c r="I653" s="236"/>
      <c r="J653" s="270"/>
      <c r="K653" s="322"/>
      <c r="L653" s="322"/>
      <c r="M653" s="236"/>
      <c r="N653" s="270"/>
      <c r="O653" s="274"/>
      <c r="P653" s="270"/>
      <c r="Q653" s="270"/>
      <c r="R653" s="270"/>
      <c r="S653" s="270"/>
      <c r="T653" s="270"/>
      <c r="U653" s="270"/>
      <c r="V653" s="270"/>
      <c r="W653" s="322"/>
      <c r="X653" s="322"/>
      <c r="Y653" s="189"/>
      <c r="Z653" s="175"/>
      <c r="AA653" s="168" t="str">
        <f t="shared" si="62"/>
        <v/>
      </c>
      <c r="AB653" s="169"/>
      <c r="AC653" s="246"/>
      <c r="AD653" s="169"/>
      <c r="AE653" s="169"/>
      <c r="AF653" s="174"/>
      <c r="AG653" s="318"/>
      <c r="AH653" s="318"/>
      <c r="AI653" s="204"/>
      <c r="AJ653" s="174"/>
      <c r="AK653" s="318"/>
      <c r="AL653" s="318"/>
      <c r="AM653" s="324"/>
      <c r="AN653" s="338"/>
      <c r="AO653" s="338"/>
      <c r="AP653" s="167"/>
      <c r="AQ653" s="167"/>
      <c r="AR653" s="181"/>
      <c r="AS653" s="167"/>
      <c r="AT653" s="167"/>
      <c r="AU653" s="167"/>
      <c r="AV653" s="270"/>
      <c r="AW653" s="270"/>
      <c r="AZ653" s="192"/>
      <c r="BA653" s="184"/>
      <c r="BB653" s="184"/>
      <c r="BC653" s="184"/>
      <c r="BD653" s="184"/>
      <c r="BE653" s="184"/>
      <c r="BF653" s="184"/>
      <c r="BG653" s="184"/>
      <c r="BH653" s="184"/>
      <c r="BI653" s="184"/>
      <c r="BJ653" s="184"/>
      <c r="BK653" s="184"/>
      <c r="BL653" s="184"/>
      <c r="BM653" s="184"/>
      <c r="BN653" s="184"/>
      <c r="BO653" s="184"/>
      <c r="BP653" s="184"/>
      <c r="BQ653" s="184"/>
      <c r="BR653" s="184"/>
      <c r="BS653" s="184"/>
      <c r="BT653" s="184"/>
      <c r="BU653" s="184"/>
      <c r="BV653" s="184"/>
      <c r="BW653" s="184"/>
      <c r="BX653" s="184"/>
      <c r="BY653" s="184"/>
      <c r="BZ653" s="184"/>
      <c r="CA653" s="184"/>
      <c r="CB653" s="184"/>
      <c r="CC653" s="184"/>
      <c r="CD653" s="184"/>
      <c r="CE653" s="184"/>
      <c r="CF653" s="184"/>
      <c r="CG653" s="184"/>
      <c r="CH653" s="184"/>
      <c r="CI653" s="184"/>
      <c r="CJ653" s="184"/>
      <c r="CK653" s="184"/>
      <c r="CL653" s="184"/>
      <c r="CM653" s="193"/>
    </row>
    <row r="654" spans="1:91" s="164" customFormat="1" ht="14.4" customHeight="1" x14ac:dyDescent="0.25">
      <c r="A654" s="270"/>
      <c r="B654" s="270"/>
      <c r="C654" s="221"/>
      <c r="D654" s="221"/>
      <c r="E654" s="224"/>
      <c r="F654" s="221"/>
      <c r="G654" s="238"/>
      <c r="H654" s="236"/>
      <c r="I654" s="236"/>
      <c r="J654" s="270"/>
      <c r="K654" s="322"/>
      <c r="L654" s="322"/>
      <c r="M654" s="236"/>
      <c r="N654" s="270"/>
      <c r="O654" s="274"/>
      <c r="P654" s="270"/>
      <c r="Q654" s="270"/>
      <c r="R654" s="270"/>
      <c r="S654" s="270"/>
      <c r="T654" s="270"/>
      <c r="U654" s="270"/>
      <c r="V654" s="270"/>
      <c r="W654" s="322"/>
      <c r="X654" s="322"/>
      <c r="Y654" s="189"/>
      <c r="Z654" s="175"/>
      <c r="AA654" s="168" t="str">
        <f t="shared" si="62"/>
        <v/>
      </c>
      <c r="AB654" s="169"/>
      <c r="AC654" s="200"/>
      <c r="AD654" s="169"/>
      <c r="AE654" s="169"/>
      <c r="AF654" s="174"/>
      <c r="AG654" s="319"/>
      <c r="AH654" s="319"/>
      <c r="AI654" s="205"/>
      <c r="AJ654" s="174"/>
      <c r="AK654" s="319"/>
      <c r="AL654" s="319"/>
      <c r="AM654" s="324"/>
      <c r="AN654" s="339"/>
      <c r="AO654" s="339"/>
      <c r="AP654" s="167"/>
      <c r="AQ654" s="167"/>
      <c r="AR654" s="181"/>
      <c r="AS654" s="167"/>
      <c r="AT654" s="167"/>
      <c r="AU654" s="167"/>
      <c r="AV654" s="270"/>
      <c r="AW654" s="270"/>
      <c r="AZ654" s="192"/>
      <c r="BA654" s="184"/>
      <c r="BB654" s="184"/>
      <c r="BC654" s="184"/>
      <c r="BD654" s="184"/>
      <c r="BE654" s="184"/>
      <c r="BF654" s="184"/>
      <c r="BG654" s="184"/>
      <c r="BH654" s="184"/>
      <c r="BI654" s="184"/>
      <c r="BJ654" s="184"/>
      <c r="BK654" s="184"/>
      <c r="BL654" s="184"/>
      <c r="BM654" s="184"/>
      <c r="BN654" s="184"/>
      <c r="BO654" s="184"/>
      <c r="BP654" s="184"/>
      <c r="BQ654" s="184"/>
      <c r="BR654" s="184"/>
      <c r="BS654" s="184"/>
      <c r="BT654" s="184"/>
      <c r="BU654" s="184"/>
      <c r="BV654" s="184"/>
      <c r="BW654" s="184"/>
      <c r="BX654" s="184"/>
      <c r="BY654" s="184"/>
      <c r="BZ654" s="184"/>
      <c r="CA654" s="184"/>
      <c r="CB654" s="184"/>
      <c r="CC654" s="184"/>
      <c r="CD654" s="184"/>
      <c r="CE654" s="184"/>
      <c r="CF654" s="184"/>
      <c r="CG654" s="184"/>
      <c r="CH654" s="184"/>
      <c r="CI654" s="184"/>
      <c r="CJ654" s="184"/>
      <c r="CK654" s="184"/>
      <c r="CL654" s="184"/>
      <c r="CM654" s="193"/>
    </row>
    <row r="655" spans="1:91" s="164" customFormat="1" ht="14.4" customHeight="1" x14ac:dyDescent="0.25">
      <c r="A655" s="238">
        <v>85</v>
      </c>
      <c r="B655" s="238" t="s">
        <v>887</v>
      </c>
      <c r="C655" s="239" t="s">
        <v>804</v>
      </c>
      <c r="D655" s="239" t="s">
        <v>804</v>
      </c>
      <c r="E655" s="240" t="str">
        <f>IFERROR(VLOOKUP(C655,Tabla4[#All],2,0),"")</f>
        <v>Eventos relacionados con las conductas o comportamientos de los empleados que afectan la Integridad Pública</v>
      </c>
      <c r="F655" s="239" t="s">
        <v>806</v>
      </c>
      <c r="G655" s="238" t="s">
        <v>891</v>
      </c>
      <c r="H655" s="236" t="s">
        <v>70</v>
      </c>
      <c r="I655" s="236" t="s">
        <v>941</v>
      </c>
      <c r="J655" s="236" t="s">
        <v>582</v>
      </c>
      <c r="K655" s="235" t="s">
        <v>583</v>
      </c>
      <c r="L655" s="235" t="s">
        <v>886</v>
      </c>
      <c r="M655" s="236" t="s">
        <v>891</v>
      </c>
      <c r="N655" s="236"/>
      <c r="O655" s="237">
        <v>12</v>
      </c>
      <c r="P655" s="203" t="s">
        <v>173</v>
      </c>
      <c r="Q655" s="209">
        <v>0.4</v>
      </c>
      <c r="R655" s="203" t="s">
        <v>105</v>
      </c>
      <c r="S655" s="302" t="s">
        <v>167</v>
      </c>
      <c r="T655" s="209">
        <v>1</v>
      </c>
      <c r="U655" s="302" t="s">
        <v>170</v>
      </c>
      <c r="V655" s="38">
        <v>1</v>
      </c>
      <c r="W655" s="47" t="s">
        <v>942</v>
      </c>
      <c r="X655" s="157"/>
      <c r="Y655" s="153" t="s">
        <v>51</v>
      </c>
      <c r="Z655" s="153" t="s">
        <v>57</v>
      </c>
      <c r="AA655" s="168">
        <f t="shared" si="62"/>
        <v>0.4</v>
      </c>
      <c r="AB655" s="133" t="s">
        <v>783</v>
      </c>
      <c r="AC655" s="200" t="s">
        <v>791</v>
      </c>
      <c r="AD655" s="133" t="s">
        <v>796</v>
      </c>
      <c r="AE655" s="133" t="s">
        <v>785</v>
      </c>
      <c r="AF655" s="187">
        <v>0.14000000000000001</v>
      </c>
      <c r="AG655" s="241">
        <f>IF(AF655="","",IF(AF655&lt;=20%,20%,IF(AF655&lt;=40%,40%,IF(AF655&lt;=60%,60%,IF(AF655&lt;=80%,80%,100%)))))</f>
        <v>0.2</v>
      </c>
      <c r="AH655" s="241">
        <f>IF(AG655="","",IF(AG655&lt;=20%,20%,IF(AG655&lt;=40%,40%,IF(AG655&lt;=60%,60%,IF(AG655&lt;=80%,80%,100%)))))</f>
        <v>0.2</v>
      </c>
      <c r="AI655" s="236" t="str">
        <f>IF(AND(AH655&lt;=20%),"Muy Baja",IF(AND(AH655&gt;=21%,AH655&lt;=40%),"Baja",IF(AND(AH655&gt;=41%,AH655&lt;=60%),"Media",IF(AND(AH655&gt;=61%,AH655&lt;=80%),"Alta",IF(AND(AH655&gt;=81%,AH655&gt;=100%),"Muy Alta",FALSE)))))</f>
        <v>Muy Baja</v>
      </c>
      <c r="AJ655" s="191">
        <v>1</v>
      </c>
      <c r="AK655" s="242">
        <f>LOOKUP(2,1/(AJ655:AJ660&lt;&gt;""),AJ655:AJ660)</f>
        <v>1</v>
      </c>
      <c r="AL655" s="243"/>
      <c r="AM655" s="324" t="s">
        <v>917</v>
      </c>
      <c r="AN655" s="270" t="str">
        <f>IF(OR(AG655="",AK655=""),"",IF(AG655=100%,IF(AK655=100%,"Extremo","Alto"),IF(AG655=80%,IF(AK655=100%,"Extremo",IF(AK655&gt;=60%,"Alto","Moderado")),IF(AG655=60%,IF(AK655=100%,"Extremo",IF(AK655&gt;=80%,"Alto","Moderado")),IF(AG655=40%,IF(AK655=100%,"Extremo",IF(AK655&gt;=80%,"Alto",IF(AK655&gt;=40%,"Moderado","Bajo"))),IF(AK655=100%,"Extremo",IF(AK655=80%,"Alto",IF(AK655=60%,"Moderado","Bajo"))))))))</f>
        <v>Extremo</v>
      </c>
      <c r="AO655" s="236" t="s">
        <v>67</v>
      </c>
      <c r="AP655" s="143"/>
      <c r="AQ655" s="143"/>
      <c r="AR655" s="45"/>
      <c r="AS655" s="143"/>
      <c r="AT655" s="143"/>
      <c r="AU655" s="143"/>
      <c r="AV655" s="236"/>
      <c r="AW655" s="236" t="s">
        <v>159</v>
      </c>
      <c r="AZ655" s="192"/>
      <c r="BA655" s="184"/>
      <c r="BB655" s="184"/>
      <c r="BC655" s="184"/>
      <c r="BD655" s="184"/>
      <c r="BE655" s="184"/>
      <c r="BF655" s="184"/>
      <c r="BG655" s="184"/>
      <c r="BH655" s="184"/>
      <c r="BI655" s="184"/>
      <c r="BJ655" s="184"/>
      <c r="BK655" s="184"/>
      <c r="BL655" s="184"/>
      <c r="BM655" s="184"/>
      <c r="BN655" s="184"/>
      <c r="BO655" s="184"/>
      <c r="BP655" s="184"/>
      <c r="BQ655" s="184"/>
      <c r="BR655" s="184"/>
      <c r="BS655" s="184"/>
      <c r="BT655" s="184"/>
      <c r="BU655" s="184"/>
      <c r="BV655" s="184"/>
      <c r="BW655" s="184"/>
      <c r="BX655" s="184"/>
      <c r="BY655" s="184"/>
      <c r="BZ655" s="184"/>
      <c r="CA655" s="184"/>
      <c r="CB655" s="184"/>
      <c r="CC655" s="184"/>
      <c r="CD655" s="184"/>
      <c r="CE655" s="184"/>
      <c r="CF655" s="184"/>
      <c r="CG655" s="184"/>
      <c r="CH655" s="184"/>
      <c r="CI655" s="184"/>
      <c r="CJ655" s="184"/>
      <c r="CK655" s="184"/>
      <c r="CL655" s="184"/>
      <c r="CM655" s="193"/>
    </row>
    <row r="656" spans="1:91" s="164" customFormat="1" ht="14.4" customHeight="1" x14ac:dyDescent="0.25">
      <c r="A656" s="238"/>
      <c r="B656" s="238"/>
      <c r="C656" s="239"/>
      <c r="D656" s="239"/>
      <c r="E656" s="240"/>
      <c r="F656" s="239"/>
      <c r="G656" s="238"/>
      <c r="H656" s="236"/>
      <c r="I656" s="236"/>
      <c r="J656" s="236"/>
      <c r="K656" s="235"/>
      <c r="L656" s="235"/>
      <c r="M656" s="236"/>
      <c r="N656" s="236"/>
      <c r="O656" s="237"/>
      <c r="P656" s="204"/>
      <c r="Q656" s="247"/>
      <c r="R656" s="204"/>
      <c r="S656" s="303"/>
      <c r="T656" s="247"/>
      <c r="U656" s="303"/>
      <c r="V656" s="216">
        <v>2</v>
      </c>
      <c r="W656" s="305" t="s">
        <v>774</v>
      </c>
      <c r="X656" s="206"/>
      <c r="Y656" s="153" t="s">
        <v>51</v>
      </c>
      <c r="Z656" s="153" t="s">
        <v>57</v>
      </c>
      <c r="AA656" s="168">
        <f t="shared" si="62"/>
        <v>0.4</v>
      </c>
      <c r="AB656" s="219" t="s">
        <v>783</v>
      </c>
      <c r="AC656" s="219" t="s">
        <v>791</v>
      </c>
      <c r="AD656" s="219" t="s">
        <v>796</v>
      </c>
      <c r="AE656" s="219" t="s">
        <v>785</v>
      </c>
      <c r="AF656" s="308"/>
      <c r="AG656" s="241"/>
      <c r="AH656" s="241"/>
      <c r="AI656" s="236"/>
      <c r="AJ656" s="243">
        <v>1</v>
      </c>
      <c r="AK656" s="242"/>
      <c r="AL656" s="244"/>
      <c r="AM656" s="324"/>
      <c r="AN656" s="270"/>
      <c r="AO656" s="236"/>
      <c r="AP656" s="203"/>
      <c r="AQ656" s="203"/>
      <c r="AR656" s="253"/>
      <c r="AS656" s="203"/>
      <c r="AT656" s="203"/>
      <c r="AU656" s="203"/>
      <c r="AV656" s="236"/>
      <c r="AW656" s="236"/>
      <c r="AZ656" s="192"/>
      <c r="BA656" s="184"/>
      <c r="BB656" s="184"/>
      <c r="BC656" s="184"/>
      <c r="BD656" s="184"/>
      <c r="BE656" s="184"/>
      <c r="BF656" s="184"/>
      <c r="BG656" s="184"/>
      <c r="BH656" s="184"/>
      <c r="BI656" s="184"/>
      <c r="BJ656" s="184"/>
      <c r="BK656" s="184"/>
      <c r="BL656" s="184"/>
      <c r="BM656" s="184"/>
      <c r="BN656" s="184"/>
      <c r="BO656" s="184"/>
      <c r="BP656" s="184"/>
      <c r="BQ656" s="184"/>
      <c r="BR656" s="184"/>
      <c r="BS656" s="184"/>
      <c r="BT656" s="184"/>
      <c r="BU656" s="184"/>
      <c r="BV656" s="184"/>
      <c r="BW656" s="184"/>
      <c r="BX656" s="184"/>
      <c r="BY656" s="184"/>
      <c r="BZ656" s="184"/>
      <c r="CA656" s="184"/>
      <c r="CB656" s="184"/>
      <c r="CC656" s="184"/>
      <c r="CD656" s="184"/>
      <c r="CE656" s="184"/>
      <c r="CF656" s="184"/>
      <c r="CG656" s="184"/>
      <c r="CH656" s="184"/>
      <c r="CI656" s="184"/>
      <c r="CJ656" s="184"/>
      <c r="CK656" s="184"/>
      <c r="CL656" s="184"/>
      <c r="CM656" s="193"/>
    </row>
    <row r="657" spans="1:91" s="164" customFormat="1" ht="14.4" customHeight="1" x14ac:dyDescent="0.25">
      <c r="A657" s="238"/>
      <c r="B657" s="238"/>
      <c r="C657" s="239"/>
      <c r="D657" s="239"/>
      <c r="E657" s="240"/>
      <c r="F657" s="239"/>
      <c r="G657" s="238"/>
      <c r="H657" s="236"/>
      <c r="I657" s="236"/>
      <c r="J657" s="236"/>
      <c r="K657" s="235"/>
      <c r="L657" s="235"/>
      <c r="M657" s="236"/>
      <c r="N657" s="236"/>
      <c r="O657" s="237"/>
      <c r="P657" s="204"/>
      <c r="Q657" s="247"/>
      <c r="R657" s="204"/>
      <c r="S657" s="303"/>
      <c r="T657" s="247"/>
      <c r="U657" s="303"/>
      <c r="V657" s="217"/>
      <c r="W657" s="306"/>
      <c r="X657" s="207"/>
      <c r="Y657" s="151"/>
      <c r="Z657" s="151"/>
      <c r="AA657" s="201"/>
      <c r="AB657" s="220"/>
      <c r="AC657" s="220"/>
      <c r="AD657" s="220"/>
      <c r="AE657" s="220"/>
      <c r="AF657" s="310"/>
      <c r="AG657" s="241"/>
      <c r="AH657" s="241"/>
      <c r="AI657" s="236"/>
      <c r="AJ657" s="244"/>
      <c r="AK657" s="242"/>
      <c r="AL657" s="244"/>
      <c r="AM657" s="324"/>
      <c r="AN657" s="270"/>
      <c r="AO657" s="236"/>
      <c r="AP657" s="204"/>
      <c r="AQ657" s="204"/>
      <c r="AR657" s="254"/>
      <c r="AS657" s="204"/>
      <c r="AT657" s="204"/>
      <c r="AU657" s="204"/>
      <c r="AV657" s="236"/>
      <c r="AW657" s="236"/>
      <c r="AZ657" s="192"/>
      <c r="BA657" s="184"/>
      <c r="BB657" s="184"/>
      <c r="BC657" s="184"/>
      <c r="BD657" s="184"/>
      <c r="BE657" s="184"/>
      <c r="BF657" s="184"/>
      <c r="BG657" s="184"/>
      <c r="BH657" s="184"/>
      <c r="BI657" s="184"/>
      <c r="BJ657" s="184"/>
      <c r="BK657" s="184"/>
      <c r="BL657" s="184"/>
      <c r="BM657" s="184"/>
      <c r="BN657" s="184"/>
      <c r="BO657" s="184"/>
      <c r="BP657" s="184"/>
      <c r="BQ657" s="184"/>
      <c r="BR657" s="184"/>
      <c r="BS657" s="184"/>
      <c r="BT657" s="184"/>
      <c r="BU657" s="184"/>
      <c r="BV657" s="184"/>
      <c r="BW657" s="184"/>
      <c r="BX657" s="184"/>
      <c r="BY657" s="184"/>
      <c r="BZ657" s="184"/>
      <c r="CA657" s="184"/>
      <c r="CB657" s="184"/>
      <c r="CC657" s="184"/>
      <c r="CD657" s="184"/>
      <c r="CE657" s="184"/>
      <c r="CF657" s="184"/>
      <c r="CG657" s="184"/>
      <c r="CH657" s="184"/>
      <c r="CI657" s="184"/>
      <c r="CJ657" s="184"/>
      <c r="CK657" s="184"/>
      <c r="CL657" s="184"/>
      <c r="CM657" s="193"/>
    </row>
    <row r="658" spans="1:91" s="164" customFormat="1" ht="14.4" customHeight="1" x14ac:dyDescent="0.25">
      <c r="A658" s="238"/>
      <c r="B658" s="238"/>
      <c r="C658" s="239"/>
      <c r="D658" s="239"/>
      <c r="E658" s="240"/>
      <c r="F658" s="239"/>
      <c r="G658" s="238"/>
      <c r="H658" s="236"/>
      <c r="I658" s="236"/>
      <c r="J658" s="236"/>
      <c r="K658" s="235"/>
      <c r="L658" s="235"/>
      <c r="M658" s="236"/>
      <c r="N658" s="236"/>
      <c r="O658" s="237"/>
      <c r="P658" s="204"/>
      <c r="Q658" s="247"/>
      <c r="R658" s="204"/>
      <c r="S658" s="303"/>
      <c r="T658" s="247"/>
      <c r="U658" s="303"/>
      <c r="V658" s="217"/>
      <c r="W658" s="306"/>
      <c r="X658" s="207"/>
      <c r="Y658" s="151"/>
      <c r="Z658" s="151"/>
      <c r="AA658" s="201"/>
      <c r="AB658" s="220"/>
      <c r="AC658" s="220"/>
      <c r="AD658" s="220"/>
      <c r="AE658" s="220"/>
      <c r="AF658" s="310"/>
      <c r="AG658" s="241"/>
      <c r="AH658" s="241"/>
      <c r="AI658" s="236"/>
      <c r="AJ658" s="244"/>
      <c r="AK658" s="242"/>
      <c r="AL658" s="244"/>
      <c r="AM658" s="324"/>
      <c r="AN658" s="270"/>
      <c r="AO658" s="236"/>
      <c r="AP658" s="204"/>
      <c r="AQ658" s="204"/>
      <c r="AR658" s="254"/>
      <c r="AS658" s="204"/>
      <c r="AT658" s="204"/>
      <c r="AU658" s="204"/>
      <c r="AV658" s="236"/>
      <c r="AW658" s="236"/>
      <c r="AZ658" s="192"/>
      <c r="BA658" s="184"/>
      <c r="BB658" s="184"/>
      <c r="BC658" s="184"/>
      <c r="BD658" s="184"/>
      <c r="BE658" s="184"/>
      <c r="BF658" s="184"/>
      <c r="BG658" s="184"/>
      <c r="BH658" s="184"/>
      <c r="BI658" s="184"/>
      <c r="BJ658" s="184"/>
      <c r="BK658" s="184"/>
      <c r="BL658" s="184"/>
      <c r="BM658" s="184"/>
      <c r="BN658" s="184"/>
      <c r="BO658" s="184"/>
      <c r="BP658" s="184"/>
      <c r="BQ658" s="184"/>
      <c r="BR658" s="184"/>
      <c r="BS658" s="184"/>
      <c r="BT658" s="184"/>
      <c r="BU658" s="184"/>
      <c r="BV658" s="184"/>
      <c r="BW658" s="184"/>
      <c r="BX658" s="184"/>
      <c r="BY658" s="184"/>
      <c r="BZ658" s="184"/>
      <c r="CA658" s="184"/>
      <c r="CB658" s="184"/>
      <c r="CC658" s="184"/>
      <c r="CD658" s="184"/>
      <c r="CE658" s="184"/>
      <c r="CF658" s="184"/>
      <c r="CG658" s="184"/>
      <c r="CH658" s="184"/>
      <c r="CI658" s="184"/>
      <c r="CJ658" s="184"/>
      <c r="CK658" s="184"/>
      <c r="CL658" s="184"/>
      <c r="CM658" s="193"/>
    </row>
    <row r="659" spans="1:91" s="164" customFormat="1" ht="14.4" customHeight="1" x14ac:dyDescent="0.25">
      <c r="A659" s="238"/>
      <c r="B659" s="238"/>
      <c r="C659" s="239"/>
      <c r="D659" s="239"/>
      <c r="E659" s="240"/>
      <c r="F659" s="239"/>
      <c r="G659" s="238"/>
      <c r="H659" s="236"/>
      <c r="I659" s="236"/>
      <c r="J659" s="236"/>
      <c r="K659" s="235"/>
      <c r="L659" s="235"/>
      <c r="M659" s="236"/>
      <c r="N659" s="236"/>
      <c r="O659" s="237"/>
      <c r="P659" s="204"/>
      <c r="Q659" s="247"/>
      <c r="R659" s="204"/>
      <c r="S659" s="303"/>
      <c r="T659" s="247"/>
      <c r="U659" s="303"/>
      <c r="V659" s="217"/>
      <c r="W659" s="306"/>
      <c r="X659" s="207"/>
      <c r="Y659" s="151"/>
      <c r="Z659" s="151"/>
      <c r="AA659" s="201"/>
      <c r="AB659" s="220"/>
      <c r="AC659" s="220"/>
      <c r="AD659" s="220"/>
      <c r="AE659" s="220"/>
      <c r="AF659" s="310"/>
      <c r="AG659" s="241"/>
      <c r="AH659" s="241"/>
      <c r="AI659" s="236"/>
      <c r="AJ659" s="244"/>
      <c r="AK659" s="242"/>
      <c r="AL659" s="244"/>
      <c r="AM659" s="324"/>
      <c r="AN659" s="270"/>
      <c r="AO659" s="236"/>
      <c r="AP659" s="204"/>
      <c r="AQ659" s="204"/>
      <c r="AR659" s="254"/>
      <c r="AS659" s="204"/>
      <c r="AT659" s="204"/>
      <c r="AU659" s="204"/>
      <c r="AV659" s="236"/>
      <c r="AW659" s="236"/>
      <c r="AZ659" s="192"/>
      <c r="BA659" s="184"/>
      <c r="BB659" s="184"/>
      <c r="BC659" s="184"/>
      <c r="BD659" s="184"/>
      <c r="BE659" s="184"/>
      <c r="BF659" s="184"/>
      <c r="BG659" s="184"/>
      <c r="BH659" s="184"/>
      <c r="BI659" s="184"/>
      <c r="BJ659" s="184"/>
      <c r="BK659" s="184"/>
      <c r="BL659" s="184"/>
      <c r="BM659" s="184"/>
      <c r="BN659" s="184"/>
      <c r="BO659" s="184"/>
      <c r="BP659" s="184"/>
      <c r="BQ659" s="184"/>
      <c r="BR659" s="184"/>
      <c r="BS659" s="184"/>
      <c r="BT659" s="184"/>
      <c r="BU659" s="184"/>
      <c r="BV659" s="184"/>
      <c r="BW659" s="184"/>
      <c r="BX659" s="184"/>
      <c r="BY659" s="184"/>
      <c r="BZ659" s="184"/>
      <c r="CA659" s="184"/>
      <c r="CB659" s="184"/>
      <c r="CC659" s="184"/>
      <c r="CD659" s="184"/>
      <c r="CE659" s="184"/>
      <c r="CF659" s="184"/>
      <c r="CG659" s="184"/>
      <c r="CH659" s="184"/>
      <c r="CI659" s="184"/>
      <c r="CJ659" s="184"/>
      <c r="CK659" s="184"/>
      <c r="CL659" s="184"/>
      <c r="CM659" s="193"/>
    </row>
    <row r="660" spans="1:91" s="164" customFormat="1" ht="13.8" x14ac:dyDescent="0.25">
      <c r="A660" s="238"/>
      <c r="B660" s="238"/>
      <c r="C660" s="239"/>
      <c r="D660" s="239"/>
      <c r="E660" s="240"/>
      <c r="F660" s="239"/>
      <c r="G660" s="238"/>
      <c r="H660" s="236"/>
      <c r="I660" s="236"/>
      <c r="J660" s="236"/>
      <c r="K660" s="235"/>
      <c r="L660" s="235"/>
      <c r="M660" s="236"/>
      <c r="N660" s="236"/>
      <c r="O660" s="237"/>
      <c r="P660" s="205"/>
      <c r="Q660" s="248"/>
      <c r="R660" s="205"/>
      <c r="S660" s="304"/>
      <c r="T660" s="248"/>
      <c r="U660" s="304"/>
      <c r="V660" s="218"/>
      <c r="W660" s="307"/>
      <c r="X660" s="208"/>
      <c r="Y660" s="152"/>
      <c r="Z660" s="152"/>
      <c r="AA660" s="202"/>
      <c r="AB660" s="221"/>
      <c r="AC660" s="221"/>
      <c r="AD660" s="221"/>
      <c r="AE660" s="221"/>
      <c r="AF660" s="309"/>
      <c r="AG660" s="241"/>
      <c r="AH660" s="241"/>
      <c r="AI660" s="236"/>
      <c r="AJ660" s="245"/>
      <c r="AK660" s="242"/>
      <c r="AL660" s="245"/>
      <c r="AM660" s="324"/>
      <c r="AN660" s="270"/>
      <c r="AO660" s="236"/>
      <c r="AP660" s="205"/>
      <c r="AQ660" s="205"/>
      <c r="AR660" s="255"/>
      <c r="AS660" s="205"/>
      <c r="AT660" s="205"/>
      <c r="AU660" s="205"/>
      <c r="AV660" s="236"/>
      <c r="AW660" s="236"/>
      <c r="AZ660" s="192"/>
      <c r="BA660" s="184"/>
      <c r="BB660" s="184"/>
      <c r="BC660" s="184"/>
      <c r="BD660" s="184"/>
      <c r="BE660" s="184"/>
      <c r="BF660" s="184"/>
      <c r="BG660" s="184"/>
      <c r="BH660" s="184"/>
      <c r="BI660" s="184"/>
      <c r="BJ660" s="184"/>
      <c r="BK660" s="184"/>
      <c r="BL660" s="184"/>
      <c r="BM660" s="184"/>
      <c r="BN660" s="184"/>
      <c r="BO660" s="184"/>
      <c r="BP660" s="184"/>
      <c r="BQ660" s="184"/>
      <c r="BR660" s="184"/>
      <c r="BS660" s="184"/>
      <c r="BT660" s="184"/>
      <c r="BU660" s="184"/>
      <c r="BV660" s="184"/>
      <c r="BW660" s="184"/>
      <c r="BX660" s="184"/>
      <c r="BY660" s="184"/>
      <c r="BZ660" s="184"/>
      <c r="CA660" s="184"/>
      <c r="CB660" s="184"/>
      <c r="CC660" s="184"/>
      <c r="CD660" s="184"/>
      <c r="CE660" s="184"/>
      <c r="CF660" s="184"/>
      <c r="CG660" s="184"/>
      <c r="CH660" s="184"/>
      <c r="CI660" s="184"/>
      <c r="CJ660" s="184"/>
      <c r="CK660" s="184"/>
      <c r="CL660" s="184"/>
      <c r="CM660" s="193"/>
    </row>
    <row r="661" spans="1:91" s="184" customFormat="1" ht="14.4" customHeight="1" x14ac:dyDescent="0.25">
      <c r="A661" s="236">
        <v>86</v>
      </c>
      <c r="B661" s="236" t="s">
        <v>516</v>
      </c>
      <c r="C661" s="239" t="s">
        <v>841</v>
      </c>
      <c r="D661" s="219" t="s">
        <v>814</v>
      </c>
      <c r="E661" s="240" t="str">
        <f>IFERROR(VLOOKUP(C661,Tabla4[#All],2,0),"")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661" s="219" t="s">
        <v>29</v>
      </c>
      <c r="G661" s="238" t="s">
        <v>32</v>
      </c>
      <c r="H661" s="236" t="s">
        <v>72</v>
      </c>
      <c r="I661" s="249" t="s">
        <v>517</v>
      </c>
      <c r="J661" s="249" t="s">
        <v>518</v>
      </c>
      <c r="K661" s="361" t="s">
        <v>519</v>
      </c>
      <c r="L661" s="361" t="s">
        <v>667</v>
      </c>
      <c r="M661" s="203" t="s">
        <v>32</v>
      </c>
      <c r="N661" s="203" t="s">
        <v>163</v>
      </c>
      <c r="O661" s="236">
        <v>12</v>
      </c>
      <c r="P661" s="236" t="str">
        <f>IF(AND(O661&lt;=2),"Muy Baja",IF(AND(O661&gt;=3,O661&lt;=23),"Baja",IF(AND(O661&gt;=24,O661&lt;=499),"Media",IF(AND(O661&gt;=500,O661&lt;=4999),"Alta",IF(AND(O661&gt;=5000),"Muy Alta",FALSE)))))</f>
        <v>Baja</v>
      </c>
      <c r="Q661" s="236" t="str">
        <f>IF(AND(O661&lt;=2),"20%",IF(AND(O661&gt;=3,O661&lt;=23),"40%",IF(AND(O661&gt;=24,O661&lt;=499),"60%",IF(AND(O661&gt;=500,O661&lt;=4999),"80%",IF(AND(O661&gt;=5000),"100%",FALSE)))))</f>
        <v>40%</v>
      </c>
      <c r="R661" s="236" t="s">
        <v>47</v>
      </c>
      <c r="S661" s="236" t="str">
        <f>IF(AND(R661=$GB$4),"Leve",IF(AND(R661=$GB$5),"Menor",IF(AND(R661=$GB$6),"Moderado",IF(AND(R661=$GB$7),"mayor",IF(AND(R661=$GB$8),"Catastrófico",IF(AND(R661=$GB$10),"Leve",IF(AND(R661=$GB$11),"Menor",IF(AND(R661=$GB$12),"Moderado",IF(AND(R661=$GB$13),"Mayor",IF(AND(R661=$GB$14),"Catastrófico",FALSE))))))))))</f>
        <v>Menor</v>
      </c>
      <c r="T661" s="210">
        <v>0.4</v>
      </c>
      <c r="U661" s="236" t="str">
        <f>INDEX('[5]MATRIZ RIESGO'!$D$6:$H$10,MATCH(P661,'[5]MATRIZ RIESGO'!$C$6:$C$10,),MATCH(S661,'[5]MATRIZ RIESGO'!$D$5:$H$5,))</f>
        <v>Moderado</v>
      </c>
      <c r="V661" s="38">
        <v>1</v>
      </c>
      <c r="W661" s="146" t="s">
        <v>773</v>
      </c>
      <c r="X661" s="143" t="s">
        <v>54</v>
      </c>
      <c r="Y661" s="153" t="s">
        <v>51</v>
      </c>
      <c r="Z661" s="153" t="s">
        <v>57</v>
      </c>
      <c r="AA661" s="155">
        <v>0.4</v>
      </c>
      <c r="AB661" s="154" t="s">
        <v>783</v>
      </c>
      <c r="AC661" s="154" t="s">
        <v>791</v>
      </c>
      <c r="AD661" s="154" t="s">
        <v>796</v>
      </c>
      <c r="AE661" s="154" t="s">
        <v>785</v>
      </c>
      <c r="AF661" s="39">
        <v>0.14000000000000001</v>
      </c>
      <c r="AG661" s="242">
        <f>LOOKUP(2,1/(AF661:AF666&lt;&gt;""),AF661:AF666)</f>
        <v>0.14000000000000001</v>
      </c>
      <c r="AH661" s="242">
        <f>AG661*1</f>
        <v>0.14000000000000001</v>
      </c>
      <c r="AI661" s="236" t="str">
        <f>IF(AND(AH661&lt;=20%),"Muy Baja",IF(AND(AH661&gt;=21%,AH661&lt;=40%),"Baja",IF(AND(AH661&gt;=41%,AH661&lt;=60%),"Media",IF(AND(AH661&gt;=61%,AH661&lt;=80%),"Alta",IF(AND(AH661&gt;=81%,AH661&gt;=100%),"Muy Alta",FALSE)))))</f>
        <v>Muy Baja</v>
      </c>
      <c r="AJ661" s="142">
        <f>IFERROR(IF(X661="Impacto",(T661-(+T661*AA661)),IF(X661="Probabilidad",T661,"")),"")</f>
        <v>0.4</v>
      </c>
      <c r="AK661" s="242">
        <f>LOOKUP(2,1/(AJ661:AJ666&lt;&gt;""),AJ661:AJ666)</f>
        <v>0.4</v>
      </c>
      <c r="AL661" s="242">
        <f>AK661*1</f>
        <v>0.4</v>
      </c>
      <c r="AM661" s="236" t="str">
        <f>CHOOSE((AL661&gt;=0%)+(AL661&gt;=21%)+(AL661&gt;=41%)+(AL661&gt;=61%)+(AL661&gt;=81%),"Leve","Menor","Moderado","Mayor","Catastrófico")</f>
        <v>Menor</v>
      </c>
      <c r="AN661" s="236" t="str">
        <f>INDEX('[6]MATRIZ RIESGO'!$D$6:$H$10,MATCH(AI661,'[6]MATRIZ RIESGO'!$C$6:$C$10,),MATCH(AM661,'[6]MATRIZ RIESGO'!$D$5:$H$5,))</f>
        <v>Bajo</v>
      </c>
      <c r="AO661" s="236" t="s">
        <v>67</v>
      </c>
      <c r="AP661" s="38"/>
      <c r="AQ661" s="38"/>
      <c r="AR661" s="44"/>
      <c r="AS661" s="143"/>
      <c r="AT661" s="38"/>
      <c r="AU661" s="38"/>
      <c r="AV661" s="237"/>
      <c r="AW661" s="237" t="s">
        <v>159</v>
      </c>
    </row>
    <row r="662" spans="1:91" s="184" customFormat="1" ht="14.4" customHeight="1" x14ac:dyDescent="0.25">
      <c r="A662" s="236"/>
      <c r="B662" s="236"/>
      <c r="C662" s="239"/>
      <c r="D662" s="220"/>
      <c r="E662" s="240"/>
      <c r="F662" s="220"/>
      <c r="G662" s="238"/>
      <c r="H662" s="236"/>
      <c r="I662" s="250"/>
      <c r="J662" s="250"/>
      <c r="K662" s="362"/>
      <c r="L662" s="362"/>
      <c r="M662" s="204"/>
      <c r="N662" s="204"/>
      <c r="O662" s="236"/>
      <c r="P662" s="236"/>
      <c r="Q662" s="236"/>
      <c r="R662" s="236"/>
      <c r="S662" s="236"/>
      <c r="T662" s="364"/>
      <c r="U662" s="236"/>
      <c r="V662" s="38">
        <v>2</v>
      </c>
      <c r="W662" s="266" t="s">
        <v>779</v>
      </c>
      <c r="X662" s="143"/>
      <c r="Y662" s="153" t="s">
        <v>51</v>
      </c>
      <c r="Z662" s="153" t="s">
        <v>57</v>
      </c>
      <c r="AA662" s="155">
        <v>0.4</v>
      </c>
      <c r="AB662" s="154" t="s">
        <v>790</v>
      </c>
      <c r="AC662" s="154" t="s">
        <v>791</v>
      </c>
      <c r="AD662" s="154" t="s">
        <v>796</v>
      </c>
      <c r="AE662" s="154" t="s">
        <v>785</v>
      </c>
      <c r="AF662" s="39" t="str">
        <f>IFERROR(IF(AND(X661="Probabilidad",X662="Probabilidad"),(AF661-(+AF661*AA662)),IF(X662="Probabilidad",(Q661-(+Q661*AA662)),IF(X662="Impacto",AF661,""))),"")</f>
        <v/>
      </c>
      <c r="AG662" s="242"/>
      <c r="AH662" s="242"/>
      <c r="AI662" s="236"/>
      <c r="AJ662" s="142" t="str">
        <f>IFERROR(IF(AND(X661="Impacto",AA662="Impacto"),(AJ661-(+AJ661*AA662)),IF(X662="Impacto",(T661-(+T661*AA662)),IF(X662="Probabilidad",AJ661,""))),"")</f>
        <v/>
      </c>
      <c r="AK662" s="242"/>
      <c r="AL662" s="242"/>
      <c r="AM662" s="236"/>
      <c r="AN662" s="236"/>
      <c r="AO662" s="236"/>
      <c r="AP662" s="38"/>
      <c r="AQ662" s="38"/>
      <c r="AR662" s="44"/>
      <c r="AS662" s="143"/>
      <c r="AT662" s="38"/>
      <c r="AU662" s="38"/>
      <c r="AV662" s="237"/>
      <c r="AW662" s="237"/>
    </row>
    <row r="663" spans="1:91" s="184" customFormat="1" ht="14.4" customHeight="1" x14ac:dyDescent="0.25">
      <c r="A663" s="236"/>
      <c r="B663" s="236"/>
      <c r="C663" s="239"/>
      <c r="D663" s="220"/>
      <c r="E663" s="240"/>
      <c r="F663" s="220"/>
      <c r="G663" s="238"/>
      <c r="H663" s="236"/>
      <c r="I663" s="250"/>
      <c r="J663" s="250"/>
      <c r="K663" s="362"/>
      <c r="L663" s="362"/>
      <c r="M663" s="204"/>
      <c r="N663" s="204"/>
      <c r="O663" s="236"/>
      <c r="P663" s="236"/>
      <c r="Q663" s="236"/>
      <c r="R663" s="236"/>
      <c r="S663" s="236"/>
      <c r="T663" s="364"/>
      <c r="U663" s="236"/>
      <c r="V663" s="38"/>
      <c r="W663" s="266"/>
      <c r="X663" s="143"/>
      <c r="Y663" s="143"/>
      <c r="Z663" s="143"/>
      <c r="AA663" s="143" t="str">
        <f t="shared" ref="AA663:AA672" si="63">IF(AND(Y663=$GC$2,Z663=$GD$2),"50%",IF(AND(Y663=$GC$2,Z663=$GD$3),"40%",IF(AND(Y663=$GC$3,Z663=$GD$2),"40%",IF(AND(Y663=$GC$3,Z663=$GD$3),"30%",IF(AND(Y663=$GC$4,Z663=$GD$2),"35%",IF(AND(Y663=$GC$4,Z663=$GD$3),"25%",""))))))</f>
        <v/>
      </c>
      <c r="AB663" s="154"/>
      <c r="AC663" s="154"/>
      <c r="AD663" s="154"/>
      <c r="AE663" s="154"/>
      <c r="AF663" s="39" t="str">
        <f>IFERROR(IF(AND(X662="Probabilidad",X663="Probabilidad"),(AF662-(+AF662*AA663)),IF(X663="Probabilidad",(Q662-(+Q662*AA663)),IF(X663="Impacto",AF662,""))),"")</f>
        <v/>
      </c>
      <c r="AG663" s="242"/>
      <c r="AH663" s="242"/>
      <c r="AI663" s="236"/>
      <c r="AJ663" s="142" t="str">
        <f>IFERROR(IF(AND(X662="Impacto",AA663="Impacto"),(AJ662-(+AJ662*AA663)),IF(X663="Impacto",(T662-(+T662*AA663)),IF(X663="Probabilidad",AJ662,""))),"")</f>
        <v/>
      </c>
      <c r="AK663" s="242"/>
      <c r="AL663" s="242"/>
      <c r="AM663" s="236"/>
      <c r="AN663" s="236"/>
      <c r="AO663" s="236"/>
      <c r="AP663" s="38"/>
      <c r="AQ663" s="38"/>
      <c r="AR663" s="143"/>
      <c r="AS663" s="38"/>
      <c r="AT663" s="38"/>
      <c r="AU663" s="38"/>
      <c r="AV663" s="237"/>
      <c r="AW663" s="237"/>
    </row>
    <row r="664" spans="1:91" s="184" customFormat="1" ht="14.4" customHeight="1" x14ac:dyDescent="0.25">
      <c r="A664" s="236"/>
      <c r="B664" s="236"/>
      <c r="C664" s="239"/>
      <c r="D664" s="220"/>
      <c r="E664" s="240"/>
      <c r="F664" s="220"/>
      <c r="G664" s="238"/>
      <c r="H664" s="236"/>
      <c r="I664" s="250"/>
      <c r="J664" s="250"/>
      <c r="K664" s="362"/>
      <c r="L664" s="362"/>
      <c r="M664" s="204"/>
      <c r="N664" s="204"/>
      <c r="O664" s="236"/>
      <c r="P664" s="236"/>
      <c r="Q664" s="236"/>
      <c r="R664" s="236"/>
      <c r="S664" s="236"/>
      <c r="T664" s="364"/>
      <c r="U664" s="236"/>
      <c r="V664" s="38"/>
      <c r="W664" s="266"/>
      <c r="X664" s="143"/>
      <c r="Y664" s="143"/>
      <c r="Z664" s="143"/>
      <c r="AA664" s="143" t="str">
        <f t="shared" si="63"/>
        <v/>
      </c>
      <c r="AB664" s="154"/>
      <c r="AC664" s="154"/>
      <c r="AD664" s="154"/>
      <c r="AE664" s="154"/>
      <c r="AF664" s="39" t="str">
        <f>IFERROR(IF(AND(X663="Probabilidad",X664="Probabilidad"),(AF663-(+AF663*AA664)),IF(X664="Probabilidad",(Q663-(+Q663*AA664)),IF(X664="Impacto",AF663,""))),"")</f>
        <v/>
      </c>
      <c r="AG664" s="242"/>
      <c r="AH664" s="242"/>
      <c r="AI664" s="236"/>
      <c r="AJ664" s="142" t="str">
        <f>IFERROR(IF(AND(X663="Impacto",AA664="Impacto"),(AJ663-(+AJ663*AA664)),IF(X664="Impacto",(T663-(+T663*AA664)),IF(X664="Probabilidad",AJ663,""))),"")</f>
        <v/>
      </c>
      <c r="AK664" s="242"/>
      <c r="AL664" s="242"/>
      <c r="AM664" s="236"/>
      <c r="AN664" s="236"/>
      <c r="AO664" s="236"/>
      <c r="AP664" s="38"/>
      <c r="AQ664" s="38"/>
      <c r="AR664" s="44"/>
      <c r="AS664" s="38"/>
      <c r="AT664" s="38"/>
      <c r="AU664" s="38"/>
      <c r="AV664" s="237"/>
      <c r="AW664" s="237"/>
    </row>
    <row r="665" spans="1:91" s="184" customFormat="1" ht="14.4" customHeight="1" x14ac:dyDescent="0.25">
      <c r="A665" s="236"/>
      <c r="B665" s="236"/>
      <c r="C665" s="239"/>
      <c r="D665" s="220"/>
      <c r="E665" s="240"/>
      <c r="F665" s="220"/>
      <c r="G665" s="238"/>
      <c r="H665" s="236"/>
      <c r="I665" s="250"/>
      <c r="J665" s="250"/>
      <c r="K665" s="362"/>
      <c r="L665" s="362"/>
      <c r="M665" s="204"/>
      <c r="N665" s="204"/>
      <c r="O665" s="236"/>
      <c r="P665" s="236"/>
      <c r="Q665" s="236"/>
      <c r="R665" s="236"/>
      <c r="S665" s="236"/>
      <c r="T665" s="364"/>
      <c r="U665" s="236"/>
      <c r="V665" s="38"/>
      <c r="W665" s="266"/>
      <c r="X665" s="143"/>
      <c r="Y665" s="143"/>
      <c r="Z665" s="143"/>
      <c r="AA665" s="143" t="str">
        <f t="shared" si="63"/>
        <v/>
      </c>
      <c r="AB665" s="154"/>
      <c r="AC665" s="154"/>
      <c r="AD665" s="154"/>
      <c r="AE665" s="154"/>
      <c r="AF665" s="39" t="str">
        <f>IFERROR(IF(AND(X664="Probabilidad",X665="Probabilidad"),(AF664-(+AF664*AA665)),IF(X665="Probabilidad",(Q664-(+Q664*AA665)),IF(X665="Impacto",AF664,""))),"")</f>
        <v/>
      </c>
      <c r="AG665" s="242"/>
      <c r="AH665" s="242"/>
      <c r="AI665" s="236"/>
      <c r="AJ665" s="142" t="str">
        <f>IFERROR(IF(AND(X664="Impacto",AA665="Impacto"),(AJ664-(+AJ664*AA665)),IF(X665="Impacto",(T664-(+T664*AA665)),IF(X665="Probabilidad",AJ664,""))),"")</f>
        <v/>
      </c>
      <c r="AK665" s="242"/>
      <c r="AL665" s="242"/>
      <c r="AM665" s="236"/>
      <c r="AN665" s="236"/>
      <c r="AO665" s="236"/>
      <c r="AP665" s="38"/>
      <c r="AQ665" s="38"/>
      <c r="AR665" s="44"/>
      <c r="AS665" s="38"/>
      <c r="AT665" s="38"/>
      <c r="AU665" s="38"/>
      <c r="AV665" s="237"/>
      <c r="AW665" s="237"/>
    </row>
    <row r="666" spans="1:91" s="184" customFormat="1" ht="14.4" customHeight="1" x14ac:dyDescent="0.25">
      <c r="A666" s="236"/>
      <c r="B666" s="236"/>
      <c r="C666" s="239"/>
      <c r="D666" s="221"/>
      <c r="E666" s="240"/>
      <c r="F666" s="221"/>
      <c r="G666" s="238"/>
      <c r="H666" s="236"/>
      <c r="I666" s="251"/>
      <c r="J666" s="251"/>
      <c r="K666" s="363"/>
      <c r="L666" s="363"/>
      <c r="M666" s="205"/>
      <c r="N666" s="205"/>
      <c r="O666" s="236"/>
      <c r="P666" s="236"/>
      <c r="Q666" s="236"/>
      <c r="R666" s="236"/>
      <c r="S666" s="236"/>
      <c r="T666" s="365"/>
      <c r="U666" s="236"/>
      <c r="V666" s="38"/>
      <c r="W666" s="266"/>
      <c r="X666" s="143"/>
      <c r="Y666" s="143"/>
      <c r="Z666" s="143"/>
      <c r="AA666" s="143" t="str">
        <f t="shared" si="63"/>
        <v/>
      </c>
      <c r="AB666" s="154"/>
      <c r="AC666" s="154"/>
      <c r="AD666" s="154"/>
      <c r="AE666" s="154"/>
      <c r="AF666" s="39" t="str">
        <f>IFERROR(IF(AND(X665="Probabilidad",X666="Probabilidad"),(AF665-(+AF665*AA666)),IF(X666="Probabilidad",(Q665-(+Q665*AA666)),IF(X666="Impacto",AF665,""))),"")</f>
        <v/>
      </c>
      <c r="AG666" s="242"/>
      <c r="AH666" s="242"/>
      <c r="AI666" s="236"/>
      <c r="AJ666" s="142" t="str">
        <f>IFERROR(IF(AND(X665="Impacto",AA666="Impacto"),(AJ665-(+AJ665*AA666)),IF(X666="Impacto",(T665-(+T665*AA666)),IF(X666="Probabilidad",AJ665,""))),"")</f>
        <v/>
      </c>
      <c r="AK666" s="242"/>
      <c r="AL666" s="242"/>
      <c r="AM666" s="236"/>
      <c r="AN666" s="236"/>
      <c r="AO666" s="236"/>
      <c r="AP666" s="38"/>
      <c r="AQ666" s="38"/>
      <c r="AR666" s="44"/>
      <c r="AS666" s="38"/>
      <c r="AT666" s="38"/>
      <c r="AU666" s="38"/>
      <c r="AV666" s="237"/>
      <c r="AW666" s="237"/>
    </row>
    <row r="667" spans="1:91" s="184" customFormat="1" ht="14.4" customHeight="1" x14ac:dyDescent="0.25">
      <c r="A667" s="236">
        <v>87</v>
      </c>
      <c r="B667" s="236" t="s">
        <v>516</v>
      </c>
      <c r="C667" s="219" t="s">
        <v>841</v>
      </c>
      <c r="D667" s="219" t="s">
        <v>840</v>
      </c>
      <c r="E667" s="240" t="str">
        <f>IFERROR(VLOOKUP(C667,Tabla4[#All],2,0),"")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667" s="219" t="s">
        <v>29</v>
      </c>
      <c r="G667" s="238" t="s">
        <v>32</v>
      </c>
      <c r="H667" s="236" t="s">
        <v>70</v>
      </c>
      <c r="I667" s="249" t="s">
        <v>520</v>
      </c>
      <c r="J667" s="249" t="s">
        <v>521</v>
      </c>
      <c r="K667" s="361" t="s">
        <v>522</v>
      </c>
      <c r="L667" s="249" t="s">
        <v>523</v>
      </c>
      <c r="M667" s="203" t="s">
        <v>32</v>
      </c>
      <c r="N667" s="203" t="s">
        <v>163</v>
      </c>
      <c r="O667" s="236">
        <v>12</v>
      </c>
      <c r="P667" s="236" t="str">
        <f>IF(AND(O667&lt;=2),"Muy Baja",IF(AND(O667&gt;=3,O667&lt;=23),"Baja",IF(AND(O667&gt;=24,O667&lt;=499),"Media",IF(AND(O667&gt;=500,O667&lt;=4999),"Alta",IF(AND(O667&gt;=5000),"Muy Alta",FALSE)))))</f>
        <v>Baja</v>
      </c>
      <c r="Q667" s="236" t="str">
        <f>IF(AND(O667&lt;=2),"20%",IF(AND(O667&gt;=3,O667&lt;=23),"40%",IF(AND(O667&gt;=24,O667&lt;=499),"60%",IF(AND(O667&gt;=500,O667&lt;=4999),"80%",IF(AND(O667&gt;=5000),"100%",FALSE)))))</f>
        <v>40%</v>
      </c>
      <c r="R667" s="236" t="s">
        <v>47</v>
      </c>
      <c r="S667" s="236" t="str">
        <f>IF(AND(R667=$GB$4),"Leve",IF(AND(R667=$GB$5),"Menor",IF(AND(R667=$GB$6),"Moderado",IF(AND(R667=$GB$7),"mayor",IF(AND(R667=$GB$8),"Catastrófico",IF(AND(R667=$GB$10),"Leve",IF(AND(R667=$GB$11),"Menor",IF(AND(R667=$GB$12),"Moderado",IF(AND(R667=$GB$13),"Mayor",IF(AND(R667=$GB$14),"Catastrófico",FALSE))))))))))</f>
        <v>Menor</v>
      </c>
      <c r="T667" s="210">
        <v>0.4</v>
      </c>
      <c r="U667" s="236" t="str">
        <f>INDEX('[5]MATRIZ RIESGO'!$D$6:$H$10,MATCH(P667,'[5]MATRIZ RIESGO'!$C$6:$C$10,),MATCH(S667,'[5]MATRIZ RIESGO'!$D$5:$H$5,))</f>
        <v>Moderado</v>
      </c>
      <c r="V667" s="38">
        <v>1</v>
      </c>
      <c r="W667" s="266" t="s">
        <v>778</v>
      </c>
      <c r="X667" s="143" t="s">
        <v>54</v>
      </c>
      <c r="Y667" s="153" t="s">
        <v>51</v>
      </c>
      <c r="Z667" s="153" t="s">
        <v>57</v>
      </c>
      <c r="AA667" s="168">
        <f>IF(OR(Y667="",Z667=""),"",IF(AND(Y667="Preventivo",Z667="Automático"),50%,IF(AND(Y667="Preventivo",Z667="Manual"),40%,IF(AND(Y667="Detectivo",Z667="Automático"),40%,IF(AND(Y667="Detectivo",Z667="Manual"),30%,IF(AND(Y667="Correctivo",Z667="Automático"),35%,IF(AND(Y667="Correctivo",Z667="Manual"),25%,"")))))))</f>
        <v>0.4</v>
      </c>
      <c r="AB667" s="154" t="s">
        <v>783</v>
      </c>
      <c r="AC667" s="154" t="s">
        <v>791</v>
      </c>
      <c r="AD667" s="154" t="s">
        <v>796</v>
      </c>
      <c r="AE667" s="154" t="s">
        <v>785</v>
      </c>
      <c r="AF667" s="39">
        <f>IFERROR(IF(X667="Probabilidad",(Q667-(+Q667*AA667)),IF(X667="Impacto",Q667,"")),"")</f>
        <v>0.24</v>
      </c>
      <c r="AG667" s="242">
        <f>LOOKUP(2,1/(AF667:AF672&lt;&gt;""),AF667:AF672)</f>
        <v>0.24</v>
      </c>
      <c r="AH667" s="242">
        <f>AG667*1</f>
        <v>0.24</v>
      </c>
      <c r="AI667" s="236" t="str">
        <f>IF(AND(AH667&lt;=20%),"Muy Baja",IF(AND(AH667&gt;=21%,AH667&lt;=40%),"Baja",IF(AND(AH667&gt;=41%,AH667&lt;=60%),"Media",IF(AND(AH667&gt;=61%,AH667&lt;=80%),"Alta",IF(AND(AH667&gt;=81%,AH667&gt;=100%),"Muy Alta",FALSE)))))</f>
        <v>Baja</v>
      </c>
      <c r="AJ667" s="142">
        <f>IFERROR(IF(X667="Impacto",(T667-(+T667*AA667)),IF(X667="Probabilidad",T667,"")),"")</f>
        <v>0.4</v>
      </c>
      <c r="AK667" s="242">
        <f>LOOKUP(2,1/(AJ667:AJ672&lt;&gt;""),AJ667:AJ672)</f>
        <v>0.4</v>
      </c>
      <c r="AL667" s="242">
        <f>AK667*1</f>
        <v>0.4</v>
      </c>
      <c r="AM667" s="236" t="str">
        <f>CHOOSE((AL667&gt;=0%)+(AL667&gt;=21%)+(AL667&gt;=41%)+(AL667&gt;=61%)+(AL667&gt;=81%),"Leve","Menor","Moderado","Mayor","Catastrófico")</f>
        <v>Menor</v>
      </c>
      <c r="AN667" s="236" t="str">
        <f>INDEX('[6]MATRIZ RIESGO'!$D$6:$H$10,MATCH(AI667,'[6]MATRIZ RIESGO'!$C$6:$C$10,),MATCH(AM667,'[6]MATRIZ RIESGO'!$D$5:$H$5,))</f>
        <v>Moderado</v>
      </c>
      <c r="AO667" s="236" t="s">
        <v>64</v>
      </c>
      <c r="AP667" s="38"/>
      <c r="AQ667" s="38"/>
      <c r="AR667" s="44"/>
      <c r="AS667" s="38"/>
      <c r="AT667" s="38"/>
      <c r="AU667" s="38"/>
      <c r="AV667" s="237"/>
      <c r="AW667" s="237" t="s">
        <v>159</v>
      </c>
    </row>
    <row r="668" spans="1:91" s="184" customFormat="1" ht="14.4" customHeight="1" x14ac:dyDescent="0.25">
      <c r="A668" s="236"/>
      <c r="B668" s="236"/>
      <c r="C668" s="220"/>
      <c r="D668" s="220"/>
      <c r="E668" s="240"/>
      <c r="F668" s="220"/>
      <c r="G668" s="238"/>
      <c r="H668" s="236"/>
      <c r="I668" s="250"/>
      <c r="J668" s="250"/>
      <c r="K668" s="362"/>
      <c r="L668" s="250"/>
      <c r="M668" s="204"/>
      <c r="N668" s="204"/>
      <c r="O668" s="236"/>
      <c r="P668" s="236"/>
      <c r="Q668" s="236"/>
      <c r="R668" s="236"/>
      <c r="S668" s="236"/>
      <c r="T668" s="364"/>
      <c r="U668" s="236"/>
      <c r="V668" s="38"/>
      <c r="W668" s="266"/>
      <c r="X668" s="143"/>
      <c r="Y668" s="143"/>
      <c r="Z668" s="143"/>
      <c r="AA668" s="143" t="str">
        <f t="shared" si="63"/>
        <v/>
      </c>
      <c r="AB668" s="154"/>
      <c r="AC668" s="154"/>
      <c r="AD668" s="154"/>
      <c r="AE668" s="154"/>
      <c r="AF668" s="39" t="str">
        <f>IFERROR(IF(AND(X667="Probabilidad",X668="Probabilidad"),(AF667-(+AF667*AA668)),IF(X668="Probabilidad",(Q667-(+Q667*AA668)),IF(X668="Impacto",AF667,""))),"")</f>
        <v/>
      </c>
      <c r="AG668" s="242"/>
      <c r="AH668" s="242"/>
      <c r="AI668" s="236"/>
      <c r="AJ668" s="142" t="str">
        <f>IFERROR(IF(AND(X667="Impacto",AA668="Impacto"),(AJ667-(+AJ667*AA668)),IF(X668="Impacto",(T667-(+T667*AA668)),IF(X668="Probabilidad",AJ667,""))),"")</f>
        <v/>
      </c>
      <c r="AK668" s="242"/>
      <c r="AL668" s="242"/>
      <c r="AM668" s="236"/>
      <c r="AN668" s="236"/>
      <c r="AO668" s="236"/>
      <c r="AP668" s="38"/>
      <c r="AQ668" s="38"/>
      <c r="AR668" s="44"/>
      <c r="AS668" s="38"/>
      <c r="AT668" s="38"/>
      <c r="AU668" s="38"/>
      <c r="AV668" s="237"/>
      <c r="AW668" s="237"/>
    </row>
    <row r="669" spans="1:91" s="184" customFormat="1" ht="14.4" customHeight="1" x14ac:dyDescent="0.25">
      <c r="A669" s="236"/>
      <c r="B669" s="236"/>
      <c r="C669" s="220"/>
      <c r="D669" s="220"/>
      <c r="E669" s="240"/>
      <c r="F669" s="220"/>
      <c r="G669" s="238"/>
      <c r="H669" s="236"/>
      <c r="I669" s="250"/>
      <c r="J669" s="250"/>
      <c r="K669" s="362"/>
      <c r="L669" s="250"/>
      <c r="M669" s="204"/>
      <c r="N669" s="204"/>
      <c r="O669" s="236"/>
      <c r="P669" s="236"/>
      <c r="Q669" s="236"/>
      <c r="R669" s="236"/>
      <c r="S669" s="236"/>
      <c r="T669" s="364"/>
      <c r="U669" s="236"/>
      <c r="V669" s="38"/>
      <c r="W669" s="266"/>
      <c r="X669" s="143"/>
      <c r="Y669" s="143"/>
      <c r="Z669" s="143"/>
      <c r="AA669" s="143" t="str">
        <f t="shared" si="63"/>
        <v/>
      </c>
      <c r="AB669" s="154"/>
      <c r="AC669" s="154"/>
      <c r="AD669" s="154"/>
      <c r="AE669" s="154"/>
      <c r="AF669" s="39" t="str">
        <f>IFERROR(IF(AND(X668="Probabilidad",X669="Probabilidad"),(AF668-(+AF668*AA669)),IF(X669="Probabilidad",(Q668-(+Q668*AA669)),IF(X669="Impacto",AF668,""))),"")</f>
        <v/>
      </c>
      <c r="AG669" s="242"/>
      <c r="AH669" s="242"/>
      <c r="AI669" s="236"/>
      <c r="AJ669" s="142" t="str">
        <f>IFERROR(IF(AND(X668="Impacto",AA669="Impacto"),(AJ668-(+AJ668*AA669)),IF(X669="Impacto",(T668-(+T668*AA669)),IF(X669="Probabilidad",AJ668,""))),"")</f>
        <v/>
      </c>
      <c r="AK669" s="242"/>
      <c r="AL669" s="242"/>
      <c r="AM669" s="236"/>
      <c r="AN669" s="236"/>
      <c r="AO669" s="236"/>
      <c r="AP669" s="38"/>
      <c r="AQ669" s="38"/>
      <c r="AR669" s="44"/>
      <c r="AS669" s="38"/>
      <c r="AT669" s="38"/>
      <c r="AU669" s="38"/>
      <c r="AV669" s="237"/>
      <c r="AW669" s="237"/>
    </row>
    <row r="670" spans="1:91" s="184" customFormat="1" ht="14.4" customHeight="1" x14ac:dyDescent="0.25">
      <c r="A670" s="236"/>
      <c r="B670" s="236"/>
      <c r="C670" s="220"/>
      <c r="D670" s="220"/>
      <c r="E670" s="240"/>
      <c r="F670" s="220"/>
      <c r="G670" s="238"/>
      <c r="H670" s="236"/>
      <c r="I670" s="250"/>
      <c r="J670" s="250"/>
      <c r="K670" s="362"/>
      <c r="L670" s="250"/>
      <c r="M670" s="204"/>
      <c r="N670" s="204"/>
      <c r="O670" s="236"/>
      <c r="P670" s="236"/>
      <c r="Q670" s="236"/>
      <c r="R670" s="236"/>
      <c r="S670" s="236"/>
      <c r="T670" s="364"/>
      <c r="U670" s="236"/>
      <c r="V670" s="38"/>
      <c r="W670" s="266"/>
      <c r="X670" s="143"/>
      <c r="Y670" s="143"/>
      <c r="Z670" s="143"/>
      <c r="AA670" s="143" t="str">
        <f t="shared" si="63"/>
        <v/>
      </c>
      <c r="AB670" s="154"/>
      <c r="AC670" s="154"/>
      <c r="AD670" s="154"/>
      <c r="AE670" s="154"/>
      <c r="AF670" s="39" t="str">
        <f>IFERROR(IF(AND(X669="Probabilidad",X670="Probabilidad"),(AF669-(+AF669*AA670)),IF(X670="Probabilidad",(Q669-(+Q669*AA670)),IF(X670="Impacto",AF669,""))),"")</f>
        <v/>
      </c>
      <c r="AG670" s="242"/>
      <c r="AH670" s="242"/>
      <c r="AI670" s="236"/>
      <c r="AJ670" s="142" t="str">
        <f>IFERROR(IF(AND(X669="Impacto",AA670="Impacto"),(AJ669-(+AJ669*AA670)),IF(X670="Impacto",(T669-(+T669*AA670)),IF(X670="Probabilidad",AJ669,""))),"")</f>
        <v/>
      </c>
      <c r="AK670" s="242"/>
      <c r="AL670" s="242"/>
      <c r="AM670" s="236"/>
      <c r="AN670" s="236"/>
      <c r="AO670" s="236"/>
      <c r="AP670" s="38"/>
      <c r="AQ670" s="38"/>
      <c r="AR670" s="44"/>
      <c r="AS670" s="38"/>
      <c r="AT670" s="38"/>
      <c r="AU670" s="38"/>
      <c r="AV670" s="237"/>
      <c r="AW670" s="237"/>
    </row>
    <row r="671" spans="1:91" s="184" customFormat="1" ht="14.4" customHeight="1" x14ac:dyDescent="0.25">
      <c r="A671" s="236"/>
      <c r="B671" s="236"/>
      <c r="C671" s="220"/>
      <c r="D671" s="220"/>
      <c r="E671" s="240"/>
      <c r="F671" s="220"/>
      <c r="G671" s="238"/>
      <c r="H671" s="236"/>
      <c r="I671" s="250"/>
      <c r="J671" s="250"/>
      <c r="K671" s="362"/>
      <c r="L671" s="250"/>
      <c r="M671" s="204"/>
      <c r="N671" s="204"/>
      <c r="O671" s="236"/>
      <c r="P671" s="236"/>
      <c r="Q671" s="236"/>
      <c r="R671" s="236"/>
      <c r="S671" s="236"/>
      <c r="T671" s="364"/>
      <c r="U671" s="236"/>
      <c r="V671" s="38"/>
      <c r="W671" s="266"/>
      <c r="X671" s="143"/>
      <c r="Y671" s="143"/>
      <c r="Z671" s="143"/>
      <c r="AA671" s="143" t="str">
        <f t="shared" si="63"/>
        <v/>
      </c>
      <c r="AB671" s="154"/>
      <c r="AC671" s="154"/>
      <c r="AD671" s="154"/>
      <c r="AE671" s="154"/>
      <c r="AF671" s="39" t="str">
        <f>IFERROR(IF(AND(X670="Probabilidad",X671="Probabilidad"),(AF670-(+AF670*AA671)),IF(X671="Probabilidad",(Q670-(+Q670*AA671)),IF(X671="Impacto",AF670,""))),"")</f>
        <v/>
      </c>
      <c r="AG671" s="242"/>
      <c r="AH671" s="242"/>
      <c r="AI671" s="236"/>
      <c r="AJ671" s="142" t="str">
        <f>IFERROR(IF(AND(X670="Impacto",AA671="Impacto"),(AJ670-(+AJ670*AA671)),IF(X671="Impacto",(T670-(+T670*AA671)),IF(X671="Probabilidad",AJ670,""))),"")</f>
        <v/>
      </c>
      <c r="AK671" s="242"/>
      <c r="AL671" s="242"/>
      <c r="AM671" s="236"/>
      <c r="AN671" s="236"/>
      <c r="AO671" s="236"/>
      <c r="AP671" s="38"/>
      <c r="AQ671" s="38"/>
      <c r="AR671" s="44"/>
      <c r="AS671" s="38"/>
      <c r="AT671" s="38"/>
      <c r="AU671" s="38"/>
      <c r="AV671" s="237"/>
      <c r="AW671" s="237"/>
    </row>
    <row r="672" spans="1:91" s="184" customFormat="1" ht="14.4" customHeight="1" x14ac:dyDescent="0.25">
      <c r="A672" s="236"/>
      <c r="B672" s="236"/>
      <c r="C672" s="221"/>
      <c r="D672" s="221"/>
      <c r="E672" s="240"/>
      <c r="F672" s="221"/>
      <c r="G672" s="238"/>
      <c r="H672" s="236"/>
      <c r="I672" s="251"/>
      <c r="J672" s="251"/>
      <c r="K672" s="363"/>
      <c r="L672" s="251"/>
      <c r="M672" s="205"/>
      <c r="N672" s="205"/>
      <c r="O672" s="236"/>
      <c r="P672" s="236"/>
      <c r="Q672" s="236"/>
      <c r="R672" s="236"/>
      <c r="S672" s="236"/>
      <c r="T672" s="365"/>
      <c r="U672" s="236"/>
      <c r="V672" s="38"/>
      <c r="W672" s="266"/>
      <c r="X672" s="143"/>
      <c r="Y672" s="143"/>
      <c r="Z672" s="143"/>
      <c r="AA672" s="143" t="str">
        <f t="shared" si="63"/>
        <v/>
      </c>
      <c r="AB672" s="154"/>
      <c r="AC672" s="154"/>
      <c r="AD672" s="154"/>
      <c r="AE672" s="154"/>
      <c r="AF672" s="39" t="str">
        <f>IFERROR(IF(AND(X671="Probabilidad",X672="Probabilidad"),(AF671-(+AF671*AA672)),IF(X672="Probabilidad",(Q671-(+Q671*AA672)),IF(X672="Impacto",AF671,""))),"")</f>
        <v/>
      </c>
      <c r="AG672" s="242"/>
      <c r="AH672" s="242"/>
      <c r="AI672" s="236"/>
      <c r="AJ672" s="142" t="str">
        <f>IFERROR(IF(AND(X671="Impacto",AA672="Impacto"),(AJ671-(+AJ671*AA672)),IF(X672="Impacto",(T671-(+T671*AA672)),IF(X672="Probabilidad",AJ671,""))),"")</f>
        <v/>
      </c>
      <c r="AK672" s="242"/>
      <c r="AL672" s="242"/>
      <c r="AM672" s="236"/>
      <c r="AN672" s="236"/>
      <c r="AO672" s="236"/>
      <c r="AP672" s="38"/>
      <c r="AQ672" s="38"/>
      <c r="AR672" s="44"/>
      <c r="AS672" s="38"/>
      <c r="AT672" s="38"/>
      <c r="AU672" s="38"/>
      <c r="AV672" s="237"/>
      <c r="AW672" s="237"/>
    </row>
    <row r="673" s="184" customFormat="1" ht="14.4" customHeight="1" x14ac:dyDescent="0.25"/>
    <row r="674" s="184" customFormat="1" ht="14.4" customHeight="1" x14ac:dyDescent="0.25"/>
    <row r="675" s="184" customFormat="1" ht="14.4" customHeight="1" x14ac:dyDescent="0.25"/>
    <row r="676" s="184" customFormat="1" ht="14.4" customHeight="1" x14ac:dyDescent="0.25"/>
    <row r="677" s="184" customFormat="1" ht="14.4" customHeight="1" x14ac:dyDescent="0.25"/>
    <row r="678" s="184" customFormat="1" ht="14.4" customHeight="1" x14ac:dyDescent="0.25"/>
    <row r="679" s="184" customFormat="1" ht="14.4" customHeight="1" x14ac:dyDescent="0.25"/>
    <row r="680" s="184" customFormat="1" ht="14.4" customHeight="1" x14ac:dyDescent="0.25"/>
    <row r="681" s="184" customFormat="1" ht="14.4" customHeight="1" x14ac:dyDescent="0.25"/>
    <row r="682" s="184" customFormat="1" ht="14.4" customHeight="1" x14ac:dyDescent="0.25"/>
    <row r="683" s="184" customFormat="1" ht="14.4" customHeight="1" x14ac:dyDescent="0.25"/>
    <row r="684" s="184" customFormat="1" ht="14.4" customHeight="1" x14ac:dyDescent="0.25"/>
    <row r="685" s="184" customFormat="1" ht="14.4" customHeight="1" x14ac:dyDescent="0.25"/>
    <row r="686" s="184" customFormat="1" ht="14.4" customHeight="1" x14ac:dyDescent="0.25"/>
    <row r="687" s="184" customFormat="1" ht="14.4" customHeight="1" x14ac:dyDescent="0.25"/>
    <row r="688" s="184" customFormat="1" ht="14.4" customHeight="1" x14ac:dyDescent="0.25"/>
    <row r="689" spans="52:91" s="184" customFormat="1" ht="14.4" customHeight="1" x14ac:dyDescent="0.25"/>
    <row r="690" spans="52:91" s="184" customFormat="1" ht="14.4" customHeight="1" x14ac:dyDescent="0.25"/>
    <row r="691" spans="52:91" s="184" customFormat="1" ht="14.4" customHeight="1" x14ac:dyDescent="0.25"/>
    <row r="692" spans="52:91" s="184" customFormat="1" ht="14.4" customHeight="1" x14ac:dyDescent="0.25"/>
    <row r="693" spans="52:91" s="184" customFormat="1" ht="14.4" customHeight="1" x14ac:dyDescent="0.25"/>
    <row r="694" spans="52:91" s="164" customFormat="1" ht="14.4" customHeight="1" x14ac:dyDescent="0.25">
      <c r="AZ694" s="192"/>
      <c r="BA694" s="184"/>
      <c r="BB694" s="184"/>
      <c r="BC694" s="184"/>
      <c r="BD694" s="184"/>
      <c r="BE694" s="184"/>
      <c r="BF694" s="184"/>
      <c r="BG694" s="184"/>
      <c r="BH694" s="184"/>
      <c r="BI694" s="184"/>
      <c r="BJ694" s="184"/>
      <c r="BK694" s="184"/>
      <c r="BL694" s="184"/>
      <c r="BM694" s="184"/>
      <c r="BN694" s="184"/>
      <c r="BO694" s="184"/>
      <c r="BP694" s="184"/>
      <c r="BQ694" s="184"/>
      <c r="BR694" s="184"/>
      <c r="BS694" s="184"/>
      <c r="BT694" s="184"/>
      <c r="BU694" s="184"/>
      <c r="BV694" s="184"/>
      <c r="BW694" s="184"/>
      <c r="BX694" s="184"/>
      <c r="BY694" s="184"/>
      <c r="BZ694" s="184"/>
      <c r="CA694" s="184"/>
      <c r="CB694" s="184"/>
      <c r="CC694" s="184"/>
      <c r="CD694" s="184"/>
      <c r="CE694" s="184"/>
      <c r="CF694" s="184"/>
      <c r="CG694" s="184"/>
      <c r="CH694" s="184"/>
      <c r="CI694" s="184"/>
      <c r="CJ694" s="184"/>
      <c r="CK694" s="184"/>
      <c r="CL694" s="184"/>
      <c r="CM694" s="193"/>
    </row>
    <row r="695" spans="52:91" s="164" customFormat="1" ht="14.4" customHeight="1" x14ac:dyDescent="0.25">
      <c r="AZ695" s="192"/>
      <c r="BA695" s="184"/>
      <c r="BB695" s="184"/>
      <c r="BC695" s="184"/>
      <c r="BD695" s="184"/>
      <c r="BE695" s="184"/>
      <c r="BF695" s="184"/>
      <c r="BG695" s="184"/>
      <c r="BH695" s="184"/>
      <c r="BI695" s="184"/>
      <c r="BJ695" s="184"/>
      <c r="BK695" s="184"/>
      <c r="BL695" s="184"/>
      <c r="BM695" s="184"/>
      <c r="BN695" s="184"/>
      <c r="BO695" s="184"/>
      <c r="BP695" s="184"/>
      <c r="BQ695" s="184"/>
      <c r="BR695" s="184"/>
      <c r="BS695" s="184"/>
      <c r="BT695" s="184"/>
      <c r="BU695" s="184"/>
      <c r="BV695" s="184"/>
      <c r="BW695" s="184"/>
      <c r="BX695" s="184"/>
      <c r="BY695" s="184"/>
      <c r="BZ695" s="184"/>
      <c r="CA695" s="184"/>
      <c r="CB695" s="184"/>
      <c r="CC695" s="184"/>
      <c r="CD695" s="184"/>
      <c r="CE695" s="184"/>
      <c r="CF695" s="184"/>
      <c r="CG695" s="184"/>
      <c r="CH695" s="184"/>
      <c r="CI695" s="184"/>
      <c r="CJ695" s="184"/>
      <c r="CK695" s="184"/>
      <c r="CL695" s="184"/>
      <c r="CM695" s="193"/>
    </row>
    <row r="696" spans="52:91" s="164" customFormat="1" ht="14.4" customHeight="1" x14ac:dyDescent="0.25">
      <c r="AZ696" s="192"/>
      <c r="BA696" s="184"/>
      <c r="BB696" s="184"/>
      <c r="BC696" s="184"/>
      <c r="BD696" s="184"/>
      <c r="BE696" s="184"/>
      <c r="BF696" s="184"/>
      <c r="BG696" s="184"/>
      <c r="BH696" s="184"/>
      <c r="BI696" s="184"/>
      <c r="BJ696" s="184"/>
      <c r="BK696" s="184"/>
      <c r="BL696" s="184"/>
      <c r="BM696" s="184"/>
      <c r="BN696" s="184"/>
      <c r="BO696" s="184"/>
      <c r="BP696" s="184"/>
      <c r="BQ696" s="184"/>
      <c r="BR696" s="184"/>
      <c r="BS696" s="184"/>
      <c r="BT696" s="184"/>
      <c r="BU696" s="184"/>
      <c r="BV696" s="184"/>
      <c r="BW696" s="184"/>
      <c r="BX696" s="184"/>
      <c r="BY696" s="184"/>
      <c r="BZ696" s="184"/>
      <c r="CA696" s="184"/>
      <c r="CB696" s="184"/>
      <c r="CC696" s="184"/>
      <c r="CD696" s="184"/>
      <c r="CE696" s="184"/>
      <c r="CF696" s="184"/>
      <c r="CG696" s="184"/>
      <c r="CH696" s="184"/>
      <c r="CI696" s="184"/>
      <c r="CJ696" s="184"/>
      <c r="CK696" s="184"/>
      <c r="CL696" s="184"/>
      <c r="CM696" s="193"/>
    </row>
    <row r="697" spans="52:91" s="164" customFormat="1" ht="14.4" customHeight="1" x14ac:dyDescent="0.25">
      <c r="AZ697" s="192"/>
      <c r="BA697" s="184"/>
      <c r="BB697" s="184"/>
      <c r="BC697" s="184"/>
      <c r="BD697" s="184"/>
      <c r="BE697" s="184"/>
      <c r="BF697" s="184"/>
      <c r="BG697" s="184"/>
      <c r="BH697" s="184"/>
      <c r="BI697" s="184"/>
      <c r="BJ697" s="184"/>
      <c r="BK697" s="184"/>
      <c r="BL697" s="184"/>
      <c r="BM697" s="184"/>
      <c r="BN697" s="184"/>
      <c r="BO697" s="184"/>
      <c r="BP697" s="184"/>
      <c r="BQ697" s="184"/>
      <c r="BR697" s="184"/>
      <c r="BS697" s="184"/>
      <c r="BT697" s="184"/>
      <c r="BU697" s="184"/>
      <c r="BV697" s="184"/>
      <c r="BW697" s="184"/>
      <c r="BX697" s="184"/>
      <c r="BY697" s="184"/>
      <c r="BZ697" s="184"/>
      <c r="CA697" s="184"/>
      <c r="CB697" s="184"/>
      <c r="CC697" s="184"/>
      <c r="CD697" s="184"/>
      <c r="CE697" s="184"/>
      <c r="CF697" s="184"/>
      <c r="CG697" s="184"/>
      <c r="CH697" s="184"/>
      <c r="CI697" s="184"/>
      <c r="CJ697" s="184"/>
      <c r="CK697" s="184"/>
      <c r="CL697" s="184"/>
      <c r="CM697" s="193"/>
    </row>
    <row r="698" spans="52:91" s="164" customFormat="1" ht="14.4" customHeight="1" x14ac:dyDescent="0.25">
      <c r="AZ698" s="192"/>
      <c r="BA698" s="184"/>
      <c r="BB698" s="184"/>
      <c r="BC698" s="184"/>
      <c r="BD698" s="184"/>
      <c r="BE698" s="184"/>
      <c r="BF698" s="184"/>
      <c r="BG698" s="184"/>
      <c r="BH698" s="184"/>
      <c r="BI698" s="184"/>
      <c r="BJ698" s="184"/>
      <c r="BK698" s="184"/>
      <c r="BL698" s="184"/>
      <c r="BM698" s="184"/>
      <c r="BN698" s="184"/>
      <c r="BO698" s="184"/>
      <c r="BP698" s="184"/>
      <c r="BQ698" s="184"/>
      <c r="BR698" s="184"/>
      <c r="BS698" s="184"/>
      <c r="BT698" s="184"/>
      <c r="BU698" s="184"/>
      <c r="BV698" s="184"/>
      <c r="BW698" s="184"/>
      <c r="BX698" s="184"/>
      <c r="BY698" s="184"/>
      <c r="BZ698" s="184"/>
      <c r="CA698" s="184"/>
      <c r="CB698" s="184"/>
      <c r="CC698" s="184"/>
      <c r="CD698" s="184"/>
      <c r="CE698" s="184"/>
      <c r="CF698" s="184"/>
      <c r="CG698" s="184"/>
      <c r="CH698" s="184"/>
      <c r="CI698" s="184"/>
      <c r="CJ698" s="184"/>
      <c r="CK698" s="184"/>
      <c r="CL698" s="184"/>
      <c r="CM698" s="193"/>
    </row>
    <row r="699" spans="52:91" s="164" customFormat="1" ht="14.4" customHeight="1" x14ac:dyDescent="0.25">
      <c r="AZ699" s="192"/>
      <c r="BA699" s="184"/>
      <c r="BB699" s="184"/>
      <c r="BC699" s="184"/>
      <c r="BD699" s="184"/>
      <c r="BE699" s="184"/>
      <c r="BF699" s="184"/>
      <c r="BG699" s="184"/>
      <c r="BH699" s="184"/>
      <c r="BI699" s="184"/>
      <c r="BJ699" s="184"/>
      <c r="BK699" s="184"/>
      <c r="BL699" s="184"/>
      <c r="BM699" s="184"/>
      <c r="BN699" s="184"/>
      <c r="BO699" s="184"/>
      <c r="BP699" s="184"/>
      <c r="BQ699" s="184"/>
      <c r="BR699" s="184"/>
      <c r="BS699" s="184"/>
      <c r="BT699" s="184"/>
      <c r="BU699" s="184"/>
      <c r="BV699" s="184"/>
      <c r="BW699" s="184"/>
      <c r="BX699" s="184"/>
      <c r="BY699" s="184"/>
      <c r="BZ699" s="184"/>
      <c r="CA699" s="184"/>
      <c r="CB699" s="184"/>
      <c r="CC699" s="184"/>
      <c r="CD699" s="184"/>
      <c r="CE699" s="184"/>
      <c r="CF699" s="184"/>
      <c r="CG699" s="184"/>
      <c r="CH699" s="184"/>
      <c r="CI699" s="184"/>
      <c r="CJ699" s="184"/>
      <c r="CK699" s="184"/>
      <c r="CL699" s="184"/>
      <c r="CM699" s="193"/>
    </row>
    <row r="700" spans="52:91" s="164" customFormat="1" ht="14.4" customHeight="1" x14ac:dyDescent="0.25">
      <c r="AZ700" s="192"/>
      <c r="BA700" s="184"/>
      <c r="BB700" s="184"/>
      <c r="BC700" s="184"/>
      <c r="BD700" s="184"/>
      <c r="BE700" s="184"/>
      <c r="BF700" s="184"/>
      <c r="BG700" s="184"/>
      <c r="BH700" s="184"/>
      <c r="BI700" s="184"/>
      <c r="BJ700" s="184"/>
      <c r="BK700" s="184"/>
      <c r="BL700" s="184"/>
      <c r="BM700" s="184"/>
      <c r="BN700" s="184"/>
      <c r="BO700" s="184"/>
      <c r="BP700" s="184"/>
      <c r="BQ700" s="184"/>
      <c r="BR700" s="184"/>
      <c r="BS700" s="184"/>
      <c r="BT700" s="184"/>
      <c r="BU700" s="184"/>
      <c r="BV700" s="184"/>
      <c r="BW700" s="184"/>
      <c r="BX700" s="184"/>
      <c r="BY700" s="184"/>
      <c r="BZ700" s="184"/>
      <c r="CA700" s="184"/>
      <c r="CB700" s="184"/>
      <c r="CC700" s="184"/>
      <c r="CD700" s="184"/>
      <c r="CE700" s="184"/>
      <c r="CF700" s="184"/>
      <c r="CG700" s="184"/>
      <c r="CH700" s="184"/>
      <c r="CI700" s="184"/>
      <c r="CJ700" s="184"/>
      <c r="CK700" s="184"/>
      <c r="CL700" s="184"/>
      <c r="CM700" s="193"/>
    </row>
    <row r="701" spans="52:91" s="164" customFormat="1" ht="14.4" customHeight="1" x14ac:dyDescent="0.25">
      <c r="AZ701" s="192"/>
      <c r="BA701" s="184"/>
      <c r="BB701" s="184"/>
      <c r="BC701" s="184"/>
      <c r="BD701" s="184"/>
      <c r="BE701" s="184"/>
      <c r="BF701" s="184"/>
      <c r="BG701" s="184"/>
      <c r="BH701" s="184"/>
      <c r="BI701" s="184"/>
      <c r="BJ701" s="184"/>
      <c r="BK701" s="184"/>
      <c r="BL701" s="184"/>
      <c r="BM701" s="184"/>
      <c r="BN701" s="184"/>
      <c r="BO701" s="184"/>
      <c r="BP701" s="184"/>
      <c r="BQ701" s="184"/>
      <c r="BR701" s="184"/>
      <c r="BS701" s="184"/>
      <c r="BT701" s="184"/>
      <c r="BU701" s="184"/>
      <c r="BV701" s="184"/>
      <c r="BW701" s="184"/>
      <c r="BX701" s="184"/>
      <c r="BY701" s="184"/>
      <c r="BZ701" s="184"/>
      <c r="CA701" s="184"/>
      <c r="CB701" s="184"/>
      <c r="CC701" s="184"/>
      <c r="CD701" s="184"/>
      <c r="CE701" s="184"/>
      <c r="CF701" s="184"/>
      <c r="CG701" s="184"/>
      <c r="CH701" s="184"/>
      <c r="CI701" s="184"/>
      <c r="CJ701" s="184"/>
      <c r="CK701" s="184"/>
      <c r="CL701" s="184"/>
      <c r="CM701" s="193"/>
    </row>
    <row r="702" spans="52:91" s="164" customFormat="1" ht="14.4" customHeight="1" x14ac:dyDescent="0.25">
      <c r="AZ702" s="192"/>
      <c r="BA702" s="184"/>
      <c r="BB702" s="184"/>
      <c r="BC702" s="184"/>
      <c r="BD702" s="184"/>
      <c r="BE702" s="184"/>
      <c r="BF702" s="184"/>
      <c r="BG702" s="184"/>
      <c r="BH702" s="184"/>
      <c r="BI702" s="184"/>
      <c r="BJ702" s="184"/>
      <c r="BK702" s="184"/>
      <c r="BL702" s="184"/>
      <c r="BM702" s="184"/>
      <c r="BN702" s="184"/>
      <c r="BO702" s="184"/>
      <c r="BP702" s="184"/>
      <c r="BQ702" s="184"/>
      <c r="BR702" s="184"/>
      <c r="BS702" s="184"/>
      <c r="BT702" s="184"/>
      <c r="BU702" s="184"/>
      <c r="BV702" s="184"/>
      <c r="BW702" s="184"/>
      <c r="BX702" s="184"/>
      <c r="BY702" s="184"/>
      <c r="BZ702" s="184"/>
      <c r="CA702" s="184"/>
      <c r="CB702" s="184"/>
      <c r="CC702" s="184"/>
      <c r="CD702" s="184"/>
      <c r="CE702" s="184"/>
      <c r="CF702" s="184"/>
      <c r="CG702" s="184"/>
      <c r="CH702" s="184"/>
      <c r="CI702" s="184"/>
      <c r="CJ702" s="184"/>
      <c r="CK702" s="184"/>
      <c r="CL702" s="184"/>
      <c r="CM702" s="193"/>
    </row>
    <row r="703" spans="52:91" s="164" customFormat="1" ht="14.4" customHeight="1" x14ac:dyDescent="0.25">
      <c r="AZ703" s="192"/>
      <c r="BA703" s="184"/>
      <c r="BB703" s="184"/>
      <c r="BC703" s="184"/>
      <c r="BD703" s="184"/>
      <c r="BE703" s="184"/>
      <c r="BF703" s="184"/>
      <c r="BG703" s="184"/>
      <c r="BH703" s="184"/>
      <c r="BI703" s="184"/>
      <c r="BJ703" s="184"/>
      <c r="BK703" s="184"/>
      <c r="BL703" s="184"/>
      <c r="BM703" s="184"/>
      <c r="BN703" s="184"/>
      <c r="BO703" s="184"/>
      <c r="BP703" s="184"/>
      <c r="BQ703" s="184"/>
      <c r="BR703" s="184"/>
      <c r="BS703" s="184"/>
      <c r="BT703" s="184"/>
      <c r="BU703" s="184"/>
      <c r="BV703" s="184"/>
      <c r="BW703" s="184"/>
      <c r="BX703" s="184"/>
      <c r="BY703" s="184"/>
      <c r="BZ703" s="184"/>
      <c r="CA703" s="184"/>
      <c r="CB703" s="184"/>
      <c r="CC703" s="184"/>
      <c r="CD703" s="184"/>
      <c r="CE703" s="184"/>
      <c r="CF703" s="184"/>
      <c r="CG703" s="184"/>
      <c r="CH703" s="184"/>
      <c r="CI703" s="184"/>
      <c r="CJ703" s="184"/>
      <c r="CK703" s="184"/>
      <c r="CL703" s="184"/>
      <c r="CM703" s="193"/>
    </row>
    <row r="704" spans="52:91" s="164" customFormat="1" ht="14.4" customHeight="1" x14ac:dyDescent="0.25">
      <c r="AZ704" s="192"/>
      <c r="BA704" s="184"/>
      <c r="BB704" s="184"/>
      <c r="BC704" s="184"/>
      <c r="BD704" s="184"/>
      <c r="BE704" s="184"/>
      <c r="BF704" s="184"/>
      <c r="BG704" s="184"/>
      <c r="BH704" s="184"/>
      <c r="BI704" s="184"/>
      <c r="BJ704" s="184"/>
      <c r="BK704" s="184"/>
      <c r="BL704" s="184"/>
      <c r="BM704" s="184"/>
      <c r="BN704" s="184"/>
      <c r="BO704" s="184"/>
      <c r="BP704" s="184"/>
      <c r="BQ704" s="184"/>
      <c r="BR704" s="184"/>
      <c r="BS704" s="184"/>
      <c r="BT704" s="184"/>
      <c r="BU704" s="184"/>
      <c r="BV704" s="184"/>
      <c r="BW704" s="184"/>
      <c r="BX704" s="184"/>
      <c r="BY704" s="184"/>
      <c r="BZ704" s="184"/>
      <c r="CA704" s="184"/>
      <c r="CB704" s="184"/>
      <c r="CC704" s="184"/>
      <c r="CD704" s="184"/>
      <c r="CE704" s="184"/>
      <c r="CF704" s="184"/>
      <c r="CG704" s="184"/>
      <c r="CH704" s="184"/>
      <c r="CI704" s="184"/>
      <c r="CJ704" s="184"/>
      <c r="CK704" s="184"/>
      <c r="CL704" s="184"/>
      <c r="CM704" s="193"/>
    </row>
    <row r="705" spans="52:91" s="164" customFormat="1" ht="14.4" customHeight="1" x14ac:dyDescent="0.25">
      <c r="AZ705" s="192"/>
      <c r="BA705" s="184"/>
      <c r="BB705" s="184"/>
      <c r="BC705" s="184"/>
      <c r="BD705" s="184"/>
      <c r="BE705" s="184"/>
      <c r="BF705" s="184"/>
      <c r="BG705" s="184"/>
      <c r="BH705" s="184"/>
      <c r="BI705" s="184"/>
      <c r="BJ705" s="184"/>
      <c r="BK705" s="184"/>
      <c r="BL705" s="184"/>
      <c r="BM705" s="184"/>
      <c r="BN705" s="184"/>
      <c r="BO705" s="184"/>
      <c r="BP705" s="184"/>
      <c r="BQ705" s="184"/>
      <c r="BR705" s="184"/>
      <c r="BS705" s="184"/>
      <c r="BT705" s="184"/>
      <c r="BU705" s="184"/>
      <c r="BV705" s="184"/>
      <c r="BW705" s="184"/>
      <c r="BX705" s="184"/>
      <c r="BY705" s="184"/>
      <c r="BZ705" s="184"/>
      <c r="CA705" s="184"/>
      <c r="CB705" s="184"/>
      <c r="CC705" s="184"/>
      <c r="CD705" s="184"/>
      <c r="CE705" s="184"/>
      <c r="CF705" s="184"/>
      <c r="CG705" s="184"/>
      <c r="CH705" s="184"/>
      <c r="CI705" s="184"/>
      <c r="CJ705" s="184"/>
      <c r="CK705" s="184"/>
      <c r="CL705" s="184"/>
      <c r="CM705" s="193"/>
    </row>
    <row r="706" spans="52:91" s="164" customFormat="1" ht="14.4" customHeight="1" x14ac:dyDescent="0.25">
      <c r="AZ706" s="192"/>
      <c r="BA706" s="184"/>
      <c r="BB706" s="184"/>
      <c r="BC706" s="184"/>
      <c r="BD706" s="184"/>
      <c r="BE706" s="184"/>
      <c r="BF706" s="184"/>
      <c r="BG706" s="184"/>
      <c r="BH706" s="184"/>
      <c r="BI706" s="184"/>
      <c r="BJ706" s="184"/>
      <c r="BK706" s="184"/>
      <c r="BL706" s="184"/>
      <c r="BM706" s="184"/>
      <c r="BN706" s="184"/>
      <c r="BO706" s="184"/>
      <c r="BP706" s="184"/>
      <c r="BQ706" s="184"/>
      <c r="BR706" s="184"/>
      <c r="BS706" s="184"/>
      <c r="BT706" s="184"/>
      <c r="BU706" s="184"/>
      <c r="BV706" s="184"/>
      <c r="BW706" s="184"/>
      <c r="BX706" s="184"/>
      <c r="BY706" s="184"/>
      <c r="BZ706" s="184"/>
      <c r="CA706" s="184"/>
      <c r="CB706" s="184"/>
      <c r="CC706" s="184"/>
      <c r="CD706" s="184"/>
      <c r="CE706" s="184"/>
      <c r="CF706" s="184"/>
      <c r="CG706" s="184"/>
      <c r="CH706" s="184"/>
      <c r="CI706" s="184"/>
      <c r="CJ706" s="184"/>
      <c r="CK706" s="184"/>
      <c r="CL706" s="184"/>
      <c r="CM706" s="193"/>
    </row>
    <row r="707" spans="52:91" s="164" customFormat="1" ht="14.4" customHeight="1" x14ac:dyDescent="0.25">
      <c r="AZ707" s="192"/>
      <c r="BA707" s="184"/>
      <c r="BB707" s="184"/>
      <c r="BC707" s="184"/>
      <c r="BD707" s="184"/>
      <c r="BE707" s="184"/>
      <c r="BF707" s="184"/>
      <c r="BG707" s="184"/>
      <c r="BH707" s="184"/>
      <c r="BI707" s="184"/>
      <c r="BJ707" s="184"/>
      <c r="BK707" s="184"/>
      <c r="BL707" s="184"/>
      <c r="BM707" s="184"/>
      <c r="BN707" s="184"/>
      <c r="BO707" s="184"/>
      <c r="BP707" s="184"/>
      <c r="BQ707" s="184"/>
      <c r="BR707" s="184"/>
      <c r="BS707" s="184"/>
      <c r="BT707" s="184"/>
      <c r="BU707" s="184"/>
      <c r="BV707" s="184"/>
      <c r="BW707" s="184"/>
      <c r="BX707" s="184"/>
      <c r="BY707" s="184"/>
      <c r="BZ707" s="184"/>
      <c r="CA707" s="184"/>
      <c r="CB707" s="184"/>
      <c r="CC707" s="184"/>
      <c r="CD707" s="184"/>
      <c r="CE707" s="184"/>
      <c r="CF707" s="184"/>
      <c r="CG707" s="184"/>
      <c r="CH707" s="184"/>
      <c r="CI707" s="184"/>
      <c r="CJ707" s="184"/>
      <c r="CK707" s="184"/>
      <c r="CL707" s="184"/>
      <c r="CM707" s="193"/>
    </row>
    <row r="708" spans="52:91" s="164" customFormat="1" ht="14.4" customHeight="1" x14ac:dyDescent="0.25">
      <c r="AZ708" s="192"/>
      <c r="BA708" s="184"/>
      <c r="BB708" s="184"/>
      <c r="BC708" s="184"/>
      <c r="BD708" s="184"/>
      <c r="BE708" s="184"/>
      <c r="BF708" s="184"/>
      <c r="BG708" s="184"/>
      <c r="BH708" s="184"/>
      <c r="BI708" s="184"/>
      <c r="BJ708" s="184"/>
      <c r="BK708" s="184"/>
      <c r="BL708" s="184"/>
      <c r="BM708" s="184"/>
      <c r="BN708" s="184"/>
      <c r="BO708" s="184"/>
      <c r="BP708" s="184"/>
      <c r="BQ708" s="184"/>
      <c r="BR708" s="184"/>
      <c r="BS708" s="184"/>
      <c r="BT708" s="184"/>
      <c r="BU708" s="184"/>
      <c r="BV708" s="184"/>
      <c r="BW708" s="184"/>
      <c r="BX708" s="184"/>
      <c r="BY708" s="184"/>
      <c r="BZ708" s="184"/>
      <c r="CA708" s="184"/>
      <c r="CB708" s="184"/>
      <c r="CC708" s="184"/>
      <c r="CD708" s="184"/>
      <c r="CE708" s="184"/>
      <c r="CF708" s="184"/>
      <c r="CG708" s="184"/>
      <c r="CH708" s="184"/>
      <c r="CI708" s="184"/>
      <c r="CJ708" s="184"/>
      <c r="CK708" s="184"/>
      <c r="CL708" s="184"/>
      <c r="CM708" s="193"/>
    </row>
    <row r="709" spans="52:91" s="164" customFormat="1" ht="14.4" customHeight="1" x14ac:dyDescent="0.25">
      <c r="AZ709" s="192"/>
      <c r="BA709" s="184"/>
      <c r="BB709" s="184"/>
      <c r="BC709" s="184"/>
      <c r="BD709" s="184"/>
      <c r="BE709" s="184"/>
      <c r="BF709" s="184"/>
      <c r="BG709" s="184"/>
      <c r="BH709" s="184"/>
      <c r="BI709" s="184"/>
      <c r="BJ709" s="184"/>
      <c r="BK709" s="184"/>
      <c r="BL709" s="184"/>
      <c r="BM709" s="184"/>
      <c r="BN709" s="184"/>
      <c r="BO709" s="184"/>
      <c r="BP709" s="184"/>
      <c r="BQ709" s="184"/>
      <c r="BR709" s="184"/>
      <c r="BS709" s="184"/>
      <c r="BT709" s="184"/>
      <c r="BU709" s="184"/>
      <c r="BV709" s="184"/>
      <c r="BW709" s="184"/>
      <c r="BX709" s="184"/>
      <c r="BY709" s="184"/>
      <c r="BZ709" s="184"/>
      <c r="CA709" s="184"/>
      <c r="CB709" s="184"/>
      <c r="CC709" s="184"/>
      <c r="CD709" s="184"/>
      <c r="CE709" s="184"/>
      <c r="CF709" s="184"/>
      <c r="CG709" s="184"/>
      <c r="CH709" s="184"/>
      <c r="CI709" s="184"/>
      <c r="CJ709" s="184"/>
      <c r="CK709" s="184"/>
      <c r="CL709" s="184"/>
      <c r="CM709" s="193"/>
    </row>
    <row r="710" spans="52:91" s="164" customFormat="1" ht="14.4" customHeight="1" x14ac:dyDescent="0.25">
      <c r="AZ710" s="192"/>
      <c r="BA710" s="184"/>
      <c r="BB710" s="184"/>
      <c r="BC710" s="184"/>
      <c r="BD710" s="184"/>
      <c r="BE710" s="184"/>
      <c r="BF710" s="184"/>
      <c r="BG710" s="184"/>
      <c r="BH710" s="184"/>
      <c r="BI710" s="184"/>
      <c r="BJ710" s="184"/>
      <c r="BK710" s="184"/>
      <c r="BL710" s="184"/>
      <c r="BM710" s="184"/>
      <c r="BN710" s="184"/>
      <c r="BO710" s="184"/>
      <c r="BP710" s="184"/>
      <c r="BQ710" s="184"/>
      <c r="BR710" s="184"/>
      <c r="BS710" s="184"/>
      <c r="BT710" s="184"/>
      <c r="BU710" s="184"/>
      <c r="BV710" s="184"/>
      <c r="BW710" s="184"/>
      <c r="BX710" s="184"/>
      <c r="BY710" s="184"/>
      <c r="BZ710" s="184"/>
      <c r="CA710" s="184"/>
      <c r="CB710" s="184"/>
      <c r="CC710" s="184"/>
      <c r="CD710" s="184"/>
      <c r="CE710" s="184"/>
      <c r="CF710" s="184"/>
      <c r="CG710" s="184"/>
      <c r="CH710" s="184"/>
      <c r="CI710" s="184"/>
      <c r="CJ710" s="184"/>
      <c r="CK710" s="184"/>
      <c r="CL710" s="184"/>
      <c r="CM710" s="193"/>
    </row>
    <row r="711" spans="52:91" s="164" customFormat="1" ht="14.4" customHeight="1" x14ac:dyDescent="0.25">
      <c r="AZ711" s="192"/>
      <c r="BA711" s="184"/>
      <c r="BB711" s="184"/>
      <c r="BC711" s="184"/>
      <c r="BD711" s="184"/>
      <c r="BE711" s="184"/>
      <c r="BF711" s="184"/>
      <c r="BG711" s="184"/>
      <c r="BH711" s="184"/>
      <c r="BI711" s="184"/>
      <c r="BJ711" s="184"/>
      <c r="BK711" s="184"/>
      <c r="BL711" s="184"/>
      <c r="BM711" s="184"/>
      <c r="BN711" s="184"/>
      <c r="BO711" s="184"/>
      <c r="BP711" s="184"/>
      <c r="BQ711" s="184"/>
      <c r="BR711" s="184"/>
      <c r="BS711" s="184"/>
      <c r="BT711" s="184"/>
      <c r="BU711" s="184"/>
      <c r="BV711" s="184"/>
      <c r="BW711" s="184"/>
      <c r="BX711" s="184"/>
      <c r="BY711" s="184"/>
      <c r="BZ711" s="184"/>
      <c r="CA711" s="184"/>
      <c r="CB711" s="184"/>
      <c r="CC711" s="184"/>
      <c r="CD711" s="184"/>
      <c r="CE711" s="184"/>
      <c r="CF711" s="184"/>
      <c r="CG711" s="184"/>
      <c r="CH711" s="184"/>
      <c r="CI711" s="184"/>
      <c r="CJ711" s="184"/>
      <c r="CK711" s="184"/>
      <c r="CL711" s="184"/>
      <c r="CM711" s="193"/>
    </row>
    <row r="712" spans="52:91" s="164" customFormat="1" ht="14.4" customHeight="1" x14ac:dyDescent="0.25">
      <c r="AZ712" s="192"/>
      <c r="BA712" s="184"/>
      <c r="BB712" s="184"/>
      <c r="BC712" s="184"/>
      <c r="BD712" s="184"/>
      <c r="BE712" s="184"/>
      <c r="BF712" s="184"/>
      <c r="BG712" s="184"/>
      <c r="BH712" s="184"/>
      <c r="BI712" s="184"/>
      <c r="BJ712" s="184"/>
      <c r="BK712" s="184"/>
      <c r="BL712" s="184"/>
      <c r="BM712" s="184"/>
      <c r="BN712" s="184"/>
      <c r="BO712" s="184"/>
      <c r="BP712" s="184"/>
      <c r="BQ712" s="184"/>
      <c r="BR712" s="184"/>
      <c r="BS712" s="184"/>
      <c r="BT712" s="184"/>
      <c r="BU712" s="184"/>
      <c r="BV712" s="184"/>
      <c r="BW712" s="184"/>
      <c r="BX712" s="184"/>
      <c r="BY712" s="184"/>
      <c r="BZ712" s="184"/>
      <c r="CA712" s="184"/>
      <c r="CB712" s="184"/>
      <c r="CC712" s="184"/>
      <c r="CD712" s="184"/>
      <c r="CE712" s="184"/>
      <c r="CF712" s="184"/>
      <c r="CG712" s="184"/>
      <c r="CH712" s="184"/>
      <c r="CI712" s="184"/>
      <c r="CJ712" s="184"/>
      <c r="CK712" s="184"/>
      <c r="CL712" s="184"/>
      <c r="CM712" s="193"/>
    </row>
    <row r="713" spans="52:91" s="164" customFormat="1" ht="14.4" customHeight="1" x14ac:dyDescent="0.25">
      <c r="AZ713" s="192"/>
      <c r="BA713" s="184"/>
      <c r="BB713" s="184"/>
      <c r="BC713" s="184"/>
      <c r="BD713" s="184"/>
      <c r="BE713" s="184"/>
      <c r="BF713" s="184"/>
      <c r="BG713" s="184"/>
      <c r="BH713" s="184"/>
      <c r="BI713" s="184"/>
      <c r="BJ713" s="184"/>
      <c r="BK713" s="184"/>
      <c r="BL713" s="184"/>
      <c r="BM713" s="184"/>
      <c r="BN713" s="184"/>
      <c r="BO713" s="184"/>
      <c r="BP713" s="184"/>
      <c r="BQ713" s="184"/>
      <c r="BR713" s="184"/>
      <c r="BS713" s="184"/>
      <c r="BT713" s="184"/>
      <c r="BU713" s="184"/>
      <c r="BV713" s="184"/>
      <c r="BW713" s="184"/>
      <c r="BX713" s="184"/>
      <c r="BY713" s="184"/>
      <c r="BZ713" s="184"/>
      <c r="CA713" s="184"/>
      <c r="CB713" s="184"/>
      <c r="CC713" s="184"/>
      <c r="CD713" s="184"/>
      <c r="CE713" s="184"/>
      <c r="CF713" s="184"/>
      <c r="CG713" s="184"/>
      <c r="CH713" s="184"/>
      <c r="CI713" s="184"/>
      <c r="CJ713" s="184"/>
      <c r="CK713" s="184"/>
      <c r="CL713" s="184"/>
      <c r="CM713" s="193"/>
    </row>
    <row r="714" spans="52:91" s="164" customFormat="1" ht="14.4" customHeight="1" x14ac:dyDescent="0.25">
      <c r="AZ714" s="192"/>
      <c r="BA714" s="184"/>
      <c r="BB714" s="184"/>
      <c r="BC714" s="184"/>
      <c r="BD714" s="184"/>
      <c r="BE714" s="184"/>
      <c r="BF714" s="184"/>
      <c r="BG714" s="184"/>
      <c r="BH714" s="184"/>
      <c r="BI714" s="184"/>
      <c r="BJ714" s="184"/>
      <c r="BK714" s="184"/>
      <c r="BL714" s="184"/>
      <c r="BM714" s="184"/>
      <c r="BN714" s="184"/>
      <c r="BO714" s="184"/>
      <c r="BP714" s="184"/>
      <c r="BQ714" s="184"/>
      <c r="BR714" s="184"/>
      <c r="BS714" s="184"/>
      <c r="BT714" s="184"/>
      <c r="BU714" s="184"/>
      <c r="BV714" s="184"/>
      <c r="BW714" s="184"/>
      <c r="BX714" s="184"/>
      <c r="BY714" s="184"/>
      <c r="BZ714" s="184"/>
      <c r="CA714" s="184"/>
      <c r="CB714" s="184"/>
      <c r="CC714" s="184"/>
      <c r="CD714" s="184"/>
      <c r="CE714" s="184"/>
      <c r="CF714" s="184"/>
      <c r="CG714" s="184"/>
      <c r="CH714" s="184"/>
      <c r="CI714" s="184"/>
      <c r="CJ714" s="184"/>
      <c r="CK714" s="184"/>
      <c r="CL714" s="184"/>
      <c r="CM714" s="193"/>
    </row>
    <row r="715" spans="52:91" s="164" customFormat="1" ht="14.4" customHeight="1" x14ac:dyDescent="0.25">
      <c r="AZ715" s="192"/>
      <c r="BA715" s="184"/>
      <c r="BB715" s="184"/>
      <c r="BC715" s="184"/>
      <c r="BD715" s="184"/>
      <c r="BE715" s="184"/>
      <c r="BF715" s="184"/>
      <c r="BG715" s="184"/>
      <c r="BH715" s="184"/>
      <c r="BI715" s="184"/>
      <c r="BJ715" s="184"/>
      <c r="BK715" s="184"/>
      <c r="BL715" s="184"/>
      <c r="BM715" s="184"/>
      <c r="BN715" s="184"/>
      <c r="BO715" s="184"/>
      <c r="BP715" s="184"/>
      <c r="BQ715" s="184"/>
      <c r="BR715" s="184"/>
      <c r="BS715" s="184"/>
      <c r="BT715" s="184"/>
      <c r="BU715" s="184"/>
      <c r="BV715" s="184"/>
      <c r="BW715" s="184"/>
      <c r="BX715" s="184"/>
      <c r="BY715" s="184"/>
      <c r="BZ715" s="184"/>
      <c r="CA715" s="184"/>
      <c r="CB715" s="184"/>
      <c r="CC715" s="184"/>
      <c r="CD715" s="184"/>
      <c r="CE715" s="184"/>
      <c r="CF715" s="184"/>
      <c r="CG715" s="184"/>
      <c r="CH715" s="184"/>
      <c r="CI715" s="184"/>
      <c r="CJ715" s="184"/>
      <c r="CK715" s="184"/>
      <c r="CL715" s="184"/>
      <c r="CM715" s="193"/>
    </row>
    <row r="716" spans="52:91" s="164" customFormat="1" ht="14.4" customHeight="1" x14ac:dyDescent="0.25">
      <c r="AZ716" s="192"/>
      <c r="BA716" s="184"/>
      <c r="BB716" s="184"/>
      <c r="BC716" s="184"/>
      <c r="BD716" s="184"/>
      <c r="BE716" s="184"/>
      <c r="BF716" s="184"/>
      <c r="BG716" s="184"/>
      <c r="BH716" s="184"/>
      <c r="BI716" s="184"/>
      <c r="BJ716" s="184"/>
      <c r="BK716" s="184"/>
      <c r="BL716" s="184"/>
      <c r="BM716" s="184"/>
      <c r="BN716" s="184"/>
      <c r="BO716" s="184"/>
      <c r="BP716" s="184"/>
      <c r="BQ716" s="184"/>
      <c r="BR716" s="184"/>
      <c r="BS716" s="184"/>
      <c r="BT716" s="184"/>
      <c r="BU716" s="184"/>
      <c r="BV716" s="184"/>
      <c r="BW716" s="184"/>
      <c r="BX716" s="184"/>
      <c r="BY716" s="184"/>
      <c r="BZ716" s="184"/>
      <c r="CA716" s="184"/>
      <c r="CB716" s="184"/>
      <c r="CC716" s="184"/>
      <c r="CD716" s="184"/>
      <c r="CE716" s="184"/>
      <c r="CF716" s="184"/>
      <c r="CG716" s="184"/>
      <c r="CH716" s="184"/>
      <c r="CI716" s="184"/>
      <c r="CJ716" s="184"/>
      <c r="CK716" s="184"/>
      <c r="CL716" s="184"/>
      <c r="CM716" s="193"/>
    </row>
    <row r="717" spans="52:91" s="164" customFormat="1" ht="14.4" customHeight="1" x14ac:dyDescent="0.25">
      <c r="AZ717" s="192"/>
      <c r="BA717" s="184"/>
      <c r="BB717" s="184"/>
      <c r="BC717" s="184"/>
      <c r="BD717" s="184"/>
      <c r="BE717" s="184"/>
      <c r="BF717" s="184"/>
      <c r="BG717" s="184"/>
      <c r="BH717" s="184"/>
      <c r="BI717" s="184"/>
      <c r="BJ717" s="184"/>
      <c r="BK717" s="184"/>
      <c r="BL717" s="184"/>
      <c r="BM717" s="184"/>
      <c r="BN717" s="184"/>
      <c r="BO717" s="184"/>
      <c r="BP717" s="184"/>
      <c r="BQ717" s="184"/>
      <c r="BR717" s="184"/>
      <c r="BS717" s="184"/>
      <c r="BT717" s="184"/>
      <c r="BU717" s="184"/>
      <c r="BV717" s="184"/>
      <c r="BW717" s="184"/>
      <c r="BX717" s="184"/>
      <c r="BY717" s="184"/>
      <c r="BZ717" s="184"/>
      <c r="CA717" s="184"/>
      <c r="CB717" s="184"/>
      <c r="CC717" s="184"/>
      <c r="CD717" s="184"/>
      <c r="CE717" s="184"/>
      <c r="CF717" s="184"/>
      <c r="CG717" s="184"/>
      <c r="CH717" s="184"/>
      <c r="CI717" s="184"/>
      <c r="CJ717" s="184"/>
      <c r="CK717" s="184"/>
      <c r="CL717" s="184"/>
      <c r="CM717" s="193"/>
    </row>
    <row r="718" spans="52:91" s="164" customFormat="1" ht="14.4" customHeight="1" x14ac:dyDescent="0.25">
      <c r="AZ718" s="192"/>
      <c r="BA718" s="184"/>
      <c r="BB718" s="184"/>
      <c r="BC718" s="184"/>
      <c r="BD718" s="184"/>
      <c r="BE718" s="184"/>
      <c r="BF718" s="184"/>
      <c r="BG718" s="184"/>
      <c r="BH718" s="184"/>
      <c r="BI718" s="184"/>
      <c r="BJ718" s="184"/>
      <c r="BK718" s="184"/>
      <c r="BL718" s="184"/>
      <c r="BM718" s="184"/>
      <c r="BN718" s="184"/>
      <c r="BO718" s="184"/>
      <c r="BP718" s="184"/>
      <c r="BQ718" s="184"/>
      <c r="BR718" s="184"/>
      <c r="BS718" s="184"/>
      <c r="BT718" s="184"/>
      <c r="BU718" s="184"/>
      <c r="BV718" s="184"/>
      <c r="BW718" s="184"/>
      <c r="BX718" s="184"/>
      <c r="BY718" s="184"/>
      <c r="BZ718" s="184"/>
      <c r="CA718" s="184"/>
      <c r="CB718" s="184"/>
      <c r="CC718" s="184"/>
      <c r="CD718" s="184"/>
      <c r="CE718" s="184"/>
      <c r="CF718" s="184"/>
      <c r="CG718" s="184"/>
      <c r="CH718" s="184"/>
      <c r="CI718" s="184"/>
      <c r="CJ718" s="184"/>
      <c r="CK718" s="184"/>
      <c r="CL718" s="184"/>
      <c r="CM718" s="193"/>
    </row>
    <row r="719" spans="52:91" s="164" customFormat="1" ht="14.4" customHeight="1" x14ac:dyDescent="0.25">
      <c r="AZ719" s="192"/>
      <c r="BA719" s="184"/>
      <c r="BB719" s="184"/>
      <c r="BC719" s="184"/>
      <c r="BD719" s="184"/>
      <c r="BE719" s="184"/>
      <c r="BF719" s="184"/>
      <c r="BG719" s="184"/>
      <c r="BH719" s="184"/>
      <c r="BI719" s="184"/>
      <c r="BJ719" s="184"/>
      <c r="BK719" s="184"/>
      <c r="BL719" s="184"/>
      <c r="BM719" s="184"/>
      <c r="BN719" s="184"/>
      <c r="BO719" s="184"/>
      <c r="BP719" s="184"/>
      <c r="BQ719" s="184"/>
      <c r="BR719" s="184"/>
      <c r="BS719" s="184"/>
      <c r="BT719" s="184"/>
      <c r="BU719" s="184"/>
      <c r="BV719" s="184"/>
      <c r="BW719" s="184"/>
      <c r="BX719" s="184"/>
      <c r="BY719" s="184"/>
      <c r="BZ719" s="184"/>
      <c r="CA719" s="184"/>
      <c r="CB719" s="184"/>
      <c r="CC719" s="184"/>
      <c r="CD719" s="184"/>
      <c r="CE719" s="184"/>
      <c r="CF719" s="184"/>
      <c r="CG719" s="184"/>
      <c r="CH719" s="184"/>
      <c r="CI719" s="184"/>
      <c r="CJ719" s="184"/>
      <c r="CK719" s="184"/>
      <c r="CL719" s="184"/>
      <c r="CM719" s="193"/>
    </row>
    <row r="720" spans="52:91" s="164" customFormat="1" ht="14.4" customHeight="1" x14ac:dyDescent="0.25">
      <c r="AZ720" s="192"/>
      <c r="BA720" s="184"/>
      <c r="BB720" s="184"/>
      <c r="BC720" s="184"/>
      <c r="BD720" s="184"/>
      <c r="BE720" s="184"/>
      <c r="BF720" s="184"/>
      <c r="BG720" s="184"/>
      <c r="BH720" s="184"/>
      <c r="BI720" s="184"/>
      <c r="BJ720" s="184"/>
      <c r="BK720" s="184"/>
      <c r="BL720" s="184"/>
      <c r="BM720" s="184"/>
      <c r="BN720" s="184"/>
      <c r="BO720" s="184"/>
      <c r="BP720" s="184"/>
      <c r="BQ720" s="184"/>
      <c r="BR720" s="184"/>
      <c r="BS720" s="184"/>
      <c r="BT720" s="184"/>
      <c r="BU720" s="184"/>
      <c r="BV720" s="184"/>
      <c r="BW720" s="184"/>
      <c r="BX720" s="184"/>
      <c r="BY720" s="184"/>
      <c r="BZ720" s="184"/>
      <c r="CA720" s="184"/>
      <c r="CB720" s="184"/>
      <c r="CC720" s="184"/>
      <c r="CD720" s="184"/>
      <c r="CE720" s="184"/>
      <c r="CF720" s="184"/>
      <c r="CG720" s="184"/>
      <c r="CH720" s="184"/>
      <c r="CI720" s="184"/>
      <c r="CJ720" s="184"/>
      <c r="CK720" s="184"/>
      <c r="CL720" s="184"/>
      <c r="CM720" s="193"/>
    </row>
    <row r="721" spans="52:91" s="164" customFormat="1" ht="14.4" customHeight="1" x14ac:dyDescent="0.25">
      <c r="AZ721" s="192"/>
      <c r="BA721" s="184"/>
      <c r="BB721" s="184"/>
      <c r="BC721" s="184"/>
      <c r="BD721" s="184"/>
      <c r="BE721" s="184"/>
      <c r="BF721" s="184"/>
      <c r="BG721" s="184"/>
      <c r="BH721" s="184"/>
      <c r="BI721" s="184"/>
      <c r="BJ721" s="184"/>
      <c r="BK721" s="184"/>
      <c r="BL721" s="184"/>
      <c r="BM721" s="184"/>
      <c r="BN721" s="184"/>
      <c r="BO721" s="184"/>
      <c r="BP721" s="184"/>
      <c r="BQ721" s="184"/>
      <c r="BR721" s="184"/>
      <c r="BS721" s="184"/>
      <c r="BT721" s="184"/>
      <c r="BU721" s="184"/>
      <c r="BV721" s="184"/>
      <c r="BW721" s="184"/>
      <c r="BX721" s="184"/>
      <c r="BY721" s="184"/>
      <c r="BZ721" s="184"/>
      <c r="CA721" s="184"/>
      <c r="CB721" s="184"/>
      <c r="CC721" s="184"/>
      <c r="CD721" s="184"/>
      <c r="CE721" s="184"/>
      <c r="CF721" s="184"/>
      <c r="CG721" s="184"/>
      <c r="CH721" s="184"/>
      <c r="CI721" s="184"/>
      <c r="CJ721" s="184"/>
      <c r="CK721" s="184"/>
      <c r="CL721" s="184"/>
      <c r="CM721" s="193"/>
    </row>
    <row r="722" spans="52:91" s="164" customFormat="1" ht="14.4" customHeight="1" x14ac:dyDescent="0.25">
      <c r="AZ722" s="192"/>
      <c r="BA722" s="184"/>
      <c r="BB722" s="184"/>
      <c r="BC722" s="184"/>
      <c r="BD722" s="184"/>
      <c r="BE722" s="184"/>
      <c r="BF722" s="184"/>
      <c r="BG722" s="184"/>
      <c r="BH722" s="184"/>
      <c r="BI722" s="184"/>
      <c r="BJ722" s="184"/>
      <c r="BK722" s="184"/>
      <c r="BL722" s="184"/>
      <c r="BM722" s="184"/>
      <c r="BN722" s="184"/>
      <c r="BO722" s="184"/>
      <c r="BP722" s="184"/>
      <c r="BQ722" s="184"/>
      <c r="BR722" s="184"/>
      <c r="BS722" s="184"/>
      <c r="BT722" s="184"/>
      <c r="BU722" s="184"/>
      <c r="BV722" s="184"/>
      <c r="BW722" s="184"/>
      <c r="BX722" s="184"/>
      <c r="BY722" s="184"/>
      <c r="BZ722" s="184"/>
      <c r="CA722" s="184"/>
      <c r="CB722" s="184"/>
      <c r="CC722" s="184"/>
      <c r="CD722" s="184"/>
      <c r="CE722" s="184"/>
      <c r="CF722" s="184"/>
      <c r="CG722" s="184"/>
      <c r="CH722" s="184"/>
      <c r="CI722" s="184"/>
      <c r="CJ722" s="184"/>
      <c r="CK722" s="184"/>
      <c r="CL722" s="184"/>
      <c r="CM722" s="193"/>
    </row>
    <row r="723" spans="52:91" s="164" customFormat="1" ht="14.4" customHeight="1" x14ac:dyDescent="0.25">
      <c r="AZ723" s="192"/>
      <c r="BA723" s="184"/>
      <c r="BB723" s="184"/>
      <c r="BC723" s="184"/>
      <c r="BD723" s="184"/>
      <c r="BE723" s="184"/>
      <c r="BF723" s="184"/>
      <c r="BG723" s="184"/>
      <c r="BH723" s="184"/>
      <c r="BI723" s="184"/>
      <c r="BJ723" s="184"/>
      <c r="BK723" s="184"/>
      <c r="BL723" s="184"/>
      <c r="BM723" s="184"/>
      <c r="BN723" s="184"/>
      <c r="BO723" s="184"/>
      <c r="BP723" s="184"/>
      <c r="BQ723" s="184"/>
      <c r="BR723" s="184"/>
      <c r="BS723" s="184"/>
      <c r="BT723" s="184"/>
      <c r="BU723" s="184"/>
      <c r="BV723" s="184"/>
      <c r="BW723" s="184"/>
      <c r="BX723" s="184"/>
      <c r="BY723" s="184"/>
      <c r="BZ723" s="184"/>
      <c r="CA723" s="184"/>
      <c r="CB723" s="184"/>
      <c r="CC723" s="184"/>
      <c r="CD723" s="184"/>
      <c r="CE723" s="184"/>
      <c r="CF723" s="184"/>
      <c r="CG723" s="184"/>
      <c r="CH723" s="184"/>
      <c r="CI723" s="184"/>
      <c r="CJ723" s="184"/>
      <c r="CK723" s="184"/>
      <c r="CL723" s="184"/>
      <c r="CM723" s="193"/>
    </row>
    <row r="724" spans="52:91" s="164" customFormat="1" ht="14.4" customHeight="1" x14ac:dyDescent="0.25">
      <c r="AZ724" s="192"/>
      <c r="BA724" s="184"/>
      <c r="BB724" s="184"/>
      <c r="BC724" s="184"/>
      <c r="BD724" s="184"/>
      <c r="BE724" s="184"/>
      <c r="BF724" s="184"/>
      <c r="BG724" s="184"/>
      <c r="BH724" s="184"/>
      <c r="BI724" s="184"/>
      <c r="BJ724" s="184"/>
      <c r="BK724" s="184"/>
      <c r="BL724" s="184"/>
      <c r="BM724" s="184"/>
      <c r="BN724" s="184"/>
      <c r="BO724" s="184"/>
      <c r="BP724" s="184"/>
      <c r="BQ724" s="184"/>
      <c r="BR724" s="184"/>
      <c r="BS724" s="184"/>
      <c r="BT724" s="184"/>
      <c r="BU724" s="184"/>
      <c r="BV724" s="184"/>
      <c r="BW724" s="184"/>
      <c r="BX724" s="184"/>
      <c r="BY724" s="184"/>
      <c r="BZ724" s="184"/>
      <c r="CA724" s="184"/>
      <c r="CB724" s="184"/>
      <c r="CC724" s="184"/>
      <c r="CD724" s="184"/>
      <c r="CE724" s="184"/>
      <c r="CF724" s="184"/>
      <c r="CG724" s="184"/>
      <c r="CH724" s="184"/>
      <c r="CI724" s="184"/>
      <c r="CJ724" s="184"/>
      <c r="CK724" s="184"/>
      <c r="CL724" s="184"/>
      <c r="CM724" s="193"/>
    </row>
    <row r="725" spans="52:91" s="164" customFormat="1" ht="14.4" customHeight="1" x14ac:dyDescent="0.25">
      <c r="AZ725" s="192"/>
      <c r="BA725" s="184"/>
      <c r="BB725" s="184"/>
      <c r="BC725" s="184"/>
      <c r="BD725" s="184"/>
      <c r="BE725" s="184"/>
      <c r="BF725" s="184"/>
      <c r="BG725" s="184"/>
      <c r="BH725" s="184"/>
      <c r="BI725" s="184"/>
      <c r="BJ725" s="184"/>
      <c r="BK725" s="184"/>
      <c r="BL725" s="184"/>
      <c r="BM725" s="184"/>
      <c r="BN725" s="184"/>
      <c r="BO725" s="184"/>
      <c r="BP725" s="184"/>
      <c r="BQ725" s="184"/>
      <c r="BR725" s="184"/>
      <c r="BS725" s="184"/>
      <c r="BT725" s="184"/>
      <c r="BU725" s="184"/>
      <c r="BV725" s="184"/>
      <c r="BW725" s="184"/>
      <c r="BX725" s="184"/>
      <c r="BY725" s="184"/>
      <c r="BZ725" s="184"/>
      <c r="CA725" s="184"/>
      <c r="CB725" s="184"/>
      <c r="CC725" s="184"/>
      <c r="CD725" s="184"/>
      <c r="CE725" s="184"/>
      <c r="CF725" s="184"/>
      <c r="CG725" s="184"/>
      <c r="CH725" s="184"/>
      <c r="CI725" s="184"/>
      <c r="CJ725" s="184"/>
      <c r="CK725" s="184"/>
      <c r="CL725" s="184"/>
      <c r="CM725" s="193"/>
    </row>
    <row r="726" spans="52:91" s="164" customFormat="1" ht="14.4" customHeight="1" x14ac:dyDescent="0.25">
      <c r="AZ726" s="192"/>
      <c r="BA726" s="184"/>
      <c r="BB726" s="184"/>
      <c r="BC726" s="184"/>
      <c r="BD726" s="184"/>
      <c r="BE726" s="184"/>
      <c r="BF726" s="184"/>
      <c r="BG726" s="184"/>
      <c r="BH726" s="184"/>
      <c r="BI726" s="184"/>
      <c r="BJ726" s="184"/>
      <c r="BK726" s="184"/>
      <c r="BL726" s="184"/>
      <c r="BM726" s="184"/>
      <c r="BN726" s="184"/>
      <c r="BO726" s="184"/>
      <c r="BP726" s="184"/>
      <c r="BQ726" s="184"/>
      <c r="BR726" s="184"/>
      <c r="BS726" s="184"/>
      <c r="BT726" s="184"/>
      <c r="BU726" s="184"/>
      <c r="BV726" s="184"/>
      <c r="BW726" s="184"/>
      <c r="BX726" s="184"/>
      <c r="BY726" s="184"/>
      <c r="BZ726" s="184"/>
      <c r="CA726" s="184"/>
      <c r="CB726" s="184"/>
      <c r="CC726" s="184"/>
      <c r="CD726" s="184"/>
      <c r="CE726" s="184"/>
      <c r="CF726" s="184"/>
      <c r="CG726" s="184"/>
      <c r="CH726" s="184"/>
      <c r="CI726" s="184"/>
      <c r="CJ726" s="184"/>
      <c r="CK726" s="184"/>
      <c r="CL726" s="184"/>
      <c r="CM726" s="193"/>
    </row>
    <row r="727" spans="52:91" s="164" customFormat="1" ht="14.4" customHeight="1" x14ac:dyDescent="0.25">
      <c r="AZ727" s="192"/>
      <c r="BA727" s="184"/>
      <c r="BB727" s="184"/>
      <c r="BC727" s="184"/>
      <c r="BD727" s="184"/>
      <c r="BE727" s="184"/>
      <c r="BF727" s="184"/>
      <c r="BG727" s="184"/>
      <c r="BH727" s="184"/>
      <c r="BI727" s="184"/>
      <c r="BJ727" s="184"/>
      <c r="BK727" s="184"/>
      <c r="BL727" s="184"/>
      <c r="BM727" s="184"/>
      <c r="BN727" s="184"/>
      <c r="BO727" s="184"/>
      <c r="BP727" s="184"/>
      <c r="BQ727" s="184"/>
      <c r="BR727" s="184"/>
      <c r="BS727" s="184"/>
      <c r="BT727" s="184"/>
      <c r="BU727" s="184"/>
      <c r="BV727" s="184"/>
      <c r="BW727" s="184"/>
      <c r="BX727" s="184"/>
      <c r="BY727" s="184"/>
      <c r="BZ727" s="184"/>
      <c r="CA727" s="184"/>
      <c r="CB727" s="184"/>
      <c r="CC727" s="184"/>
      <c r="CD727" s="184"/>
      <c r="CE727" s="184"/>
      <c r="CF727" s="184"/>
      <c r="CG727" s="184"/>
      <c r="CH727" s="184"/>
      <c r="CI727" s="184"/>
      <c r="CJ727" s="184"/>
      <c r="CK727" s="184"/>
      <c r="CL727" s="184"/>
      <c r="CM727" s="193"/>
    </row>
    <row r="728" spans="52:91" s="164" customFormat="1" ht="14.4" customHeight="1" x14ac:dyDescent="0.25">
      <c r="AZ728" s="192"/>
      <c r="BA728" s="184"/>
      <c r="BB728" s="184"/>
      <c r="BC728" s="184"/>
      <c r="BD728" s="184"/>
      <c r="BE728" s="184"/>
      <c r="BF728" s="184"/>
      <c r="BG728" s="184"/>
      <c r="BH728" s="184"/>
      <c r="BI728" s="184"/>
      <c r="BJ728" s="184"/>
      <c r="BK728" s="184"/>
      <c r="BL728" s="184"/>
      <c r="BM728" s="184"/>
      <c r="BN728" s="184"/>
      <c r="BO728" s="184"/>
      <c r="BP728" s="184"/>
      <c r="BQ728" s="184"/>
      <c r="BR728" s="184"/>
      <c r="BS728" s="184"/>
      <c r="BT728" s="184"/>
      <c r="BU728" s="184"/>
      <c r="BV728" s="184"/>
      <c r="BW728" s="184"/>
      <c r="BX728" s="184"/>
      <c r="BY728" s="184"/>
      <c r="BZ728" s="184"/>
      <c r="CA728" s="184"/>
      <c r="CB728" s="184"/>
      <c r="CC728" s="184"/>
      <c r="CD728" s="184"/>
      <c r="CE728" s="184"/>
      <c r="CF728" s="184"/>
      <c r="CG728" s="184"/>
      <c r="CH728" s="184"/>
      <c r="CI728" s="184"/>
      <c r="CJ728" s="184"/>
      <c r="CK728" s="184"/>
      <c r="CL728" s="184"/>
      <c r="CM728" s="193"/>
    </row>
    <row r="729" spans="52:91" s="164" customFormat="1" ht="14.4" customHeight="1" x14ac:dyDescent="0.25">
      <c r="AZ729" s="192"/>
      <c r="BA729" s="184"/>
      <c r="BB729" s="184"/>
      <c r="BC729" s="184"/>
      <c r="BD729" s="184"/>
      <c r="BE729" s="184"/>
      <c r="BF729" s="184"/>
      <c r="BG729" s="184"/>
      <c r="BH729" s="184"/>
      <c r="BI729" s="184"/>
      <c r="BJ729" s="184"/>
      <c r="BK729" s="184"/>
      <c r="BL729" s="184"/>
      <c r="BM729" s="184"/>
      <c r="BN729" s="184"/>
      <c r="BO729" s="184"/>
      <c r="BP729" s="184"/>
      <c r="BQ729" s="184"/>
      <c r="BR729" s="184"/>
      <c r="BS729" s="184"/>
      <c r="BT729" s="184"/>
      <c r="BU729" s="184"/>
      <c r="BV729" s="184"/>
      <c r="BW729" s="184"/>
      <c r="BX729" s="184"/>
      <c r="BY729" s="184"/>
      <c r="BZ729" s="184"/>
      <c r="CA729" s="184"/>
      <c r="CB729" s="184"/>
      <c r="CC729" s="184"/>
      <c r="CD729" s="184"/>
      <c r="CE729" s="184"/>
      <c r="CF729" s="184"/>
      <c r="CG729" s="184"/>
      <c r="CH729" s="184"/>
      <c r="CI729" s="184"/>
      <c r="CJ729" s="184"/>
      <c r="CK729" s="184"/>
      <c r="CL729" s="184"/>
      <c r="CM729" s="193"/>
    </row>
    <row r="730" spans="52:91" s="164" customFormat="1" ht="14.4" customHeight="1" x14ac:dyDescent="0.25">
      <c r="AZ730" s="192"/>
      <c r="BA730" s="184"/>
      <c r="BB730" s="184"/>
      <c r="BC730" s="184"/>
      <c r="BD730" s="184"/>
      <c r="BE730" s="184"/>
      <c r="BF730" s="184"/>
      <c r="BG730" s="184"/>
      <c r="BH730" s="184"/>
      <c r="BI730" s="184"/>
      <c r="BJ730" s="184"/>
      <c r="BK730" s="184"/>
      <c r="BL730" s="184"/>
      <c r="BM730" s="184"/>
      <c r="BN730" s="184"/>
      <c r="BO730" s="184"/>
      <c r="BP730" s="184"/>
      <c r="BQ730" s="184"/>
      <c r="BR730" s="184"/>
      <c r="BS730" s="184"/>
      <c r="BT730" s="184"/>
      <c r="BU730" s="184"/>
      <c r="BV730" s="184"/>
      <c r="BW730" s="184"/>
      <c r="BX730" s="184"/>
      <c r="BY730" s="184"/>
      <c r="BZ730" s="184"/>
      <c r="CA730" s="184"/>
      <c r="CB730" s="184"/>
      <c r="CC730" s="184"/>
      <c r="CD730" s="184"/>
      <c r="CE730" s="184"/>
      <c r="CF730" s="184"/>
      <c r="CG730" s="184"/>
      <c r="CH730" s="184"/>
      <c r="CI730" s="184"/>
      <c r="CJ730" s="184"/>
      <c r="CK730" s="184"/>
      <c r="CL730" s="184"/>
      <c r="CM730" s="193"/>
    </row>
    <row r="731" spans="52:91" s="164" customFormat="1" ht="14.4" customHeight="1" x14ac:dyDescent="0.25">
      <c r="AZ731" s="192"/>
      <c r="BA731" s="184"/>
      <c r="BB731" s="184"/>
      <c r="BC731" s="184"/>
      <c r="BD731" s="184"/>
      <c r="BE731" s="184"/>
      <c r="BF731" s="184"/>
      <c r="BG731" s="184"/>
      <c r="BH731" s="184"/>
      <c r="BI731" s="184"/>
      <c r="BJ731" s="184"/>
      <c r="BK731" s="184"/>
      <c r="BL731" s="184"/>
      <c r="BM731" s="184"/>
      <c r="BN731" s="184"/>
      <c r="BO731" s="184"/>
      <c r="BP731" s="184"/>
      <c r="BQ731" s="184"/>
      <c r="BR731" s="184"/>
      <c r="BS731" s="184"/>
      <c r="BT731" s="184"/>
      <c r="BU731" s="184"/>
      <c r="BV731" s="184"/>
      <c r="BW731" s="184"/>
      <c r="BX731" s="184"/>
      <c r="BY731" s="184"/>
      <c r="BZ731" s="184"/>
      <c r="CA731" s="184"/>
      <c r="CB731" s="184"/>
      <c r="CC731" s="184"/>
      <c r="CD731" s="184"/>
      <c r="CE731" s="184"/>
      <c r="CF731" s="184"/>
      <c r="CG731" s="184"/>
      <c r="CH731" s="184"/>
      <c r="CI731" s="184"/>
      <c r="CJ731" s="184"/>
      <c r="CK731" s="184"/>
      <c r="CL731" s="184"/>
      <c r="CM731" s="193"/>
    </row>
    <row r="732" spans="52:91" s="164" customFormat="1" ht="14.4" customHeight="1" x14ac:dyDescent="0.25">
      <c r="AZ732" s="192"/>
      <c r="BA732" s="184"/>
      <c r="BB732" s="184"/>
      <c r="BC732" s="184"/>
      <c r="BD732" s="184"/>
      <c r="BE732" s="184"/>
      <c r="BF732" s="184"/>
      <c r="BG732" s="184"/>
      <c r="BH732" s="184"/>
      <c r="BI732" s="184"/>
      <c r="BJ732" s="184"/>
      <c r="BK732" s="184"/>
      <c r="BL732" s="184"/>
      <c r="BM732" s="184"/>
      <c r="BN732" s="184"/>
      <c r="BO732" s="184"/>
      <c r="BP732" s="184"/>
      <c r="BQ732" s="184"/>
      <c r="BR732" s="184"/>
      <c r="BS732" s="184"/>
      <c r="BT732" s="184"/>
      <c r="BU732" s="184"/>
      <c r="BV732" s="184"/>
      <c r="BW732" s="184"/>
      <c r="BX732" s="184"/>
      <c r="BY732" s="184"/>
      <c r="BZ732" s="184"/>
      <c r="CA732" s="184"/>
      <c r="CB732" s="184"/>
      <c r="CC732" s="184"/>
      <c r="CD732" s="184"/>
      <c r="CE732" s="184"/>
      <c r="CF732" s="184"/>
      <c r="CG732" s="184"/>
      <c r="CH732" s="184"/>
      <c r="CI732" s="184"/>
      <c r="CJ732" s="184"/>
      <c r="CK732" s="184"/>
      <c r="CL732" s="184"/>
      <c r="CM732" s="193"/>
    </row>
    <row r="733" spans="52:91" s="164" customFormat="1" ht="14.4" customHeight="1" x14ac:dyDescent="0.25">
      <c r="AZ733" s="192"/>
      <c r="BA733" s="184"/>
      <c r="BB733" s="184"/>
      <c r="BC733" s="184"/>
      <c r="BD733" s="184"/>
      <c r="BE733" s="184"/>
      <c r="BF733" s="184"/>
      <c r="BG733" s="184"/>
      <c r="BH733" s="184"/>
      <c r="BI733" s="184"/>
      <c r="BJ733" s="184"/>
      <c r="BK733" s="184"/>
      <c r="BL733" s="184"/>
      <c r="BM733" s="184"/>
      <c r="BN733" s="184"/>
      <c r="BO733" s="184"/>
      <c r="BP733" s="184"/>
      <c r="BQ733" s="184"/>
      <c r="BR733" s="184"/>
      <c r="BS733" s="184"/>
      <c r="BT733" s="184"/>
      <c r="BU733" s="184"/>
      <c r="BV733" s="184"/>
      <c r="BW733" s="184"/>
      <c r="BX733" s="184"/>
      <c r="BY733" s="184"/>
      <c r="BZ733" s="184"/>
      <c r="CA733" s="184"/>
      <c r="CB733" s="184"/>
      <c r="CC733" s="184"/>
      <c r="CD733" s="184"/>
      <c r="CE733" s="184"/>
      <c r="CF733" s="184"/>
      <c r="CG733" s="184"/>
      <c r="CH733" s="184"/>
      <c r="CI733" s="184"/>
      <c r="CJ733" s="184"/>
      <c r="CK733" s="184"/>
      <c r="CL733" s="184"/>
      <c r="CM733" s="193"/>
    </row>
    <row r="734" spans="52:91" s="164" customFormat="1" ht="14.4" customHeight="1" x14ac:dyDescent="0.25">
      <c r="AZ734" s="192"/>
      <c r="BA734" s="184"/>
      <c r="BB734" s="184"/>
      <c r="BC734" s="184"/>
      <c r="BD734" s="184"/>
      <c r="BE734" s="184"/>
      <c r="BF734" s="184"/>
      <c r="BG734" s="184"/>
      <c r="BH734" s="184"/>
      <c r="BI734" s="184"/>
      <c r="BJ734" s="184"/>
      <c r="BK734" s="184"/>
      <c r="BL734" s="184"/>
      <c r="BM734" s="184"/>
      <c r="BN734" s="184"/>
      <c r="BO734" s="184"/>
      <c r="BP734" s="184"/>
      <c r="BQ734" s="184"/>
      <c r="BR734" s="184"/>
      <c r="BS734" s="184"/>
      <c r="BT734" s="184"/>
      <c r="BU734" s="184"/>
      <c r="BV734" s="184"/>
      <c r="BW734" s="184"/>
      <c r="BX734" s="184"/>
      <c r="BY734" s="184"/>
      <c r="BZ734" s="184"/>
      <c r="CA734" s="184"/>
      <c r="CB734" s="184"/>
      <c r="CC734" s="184"/>
      <c r="CD734" s="184"/>
      <c r="CE734" s="184"/>
      <c r="CF734" s="184"/>
      <c r="CG734" s="184"/>
      <c r="CH734" s="184"/>
      <c r="CI734" s="184"/>
      <c r="CJ734" s="184"/>
      <c r="CK734" s="184"/>
      <c r="CL734" s="184"/>
      <c r="CM734" s="193"/>
    </row>
    <row r="735" spans="52:91" s="164" customFormat="1" ht="14.4" customHeight="1" x14ac:dyDescent="0.25">
      <c r="AZ735" s="192"/>
      <c r="BA735" s="184"/>
      <c r="BB735" s="184"/>
      <c r="BC735" s="184"/>
      <c r="BD735" s="184"/>
      <c r="BE735" s="184"/>
      <c r="BF735" s="184"/>
      <c r="BG735" s="184"/>
      <c r="BH735" s="184"/>
      <c r="BI735" s="184"/>
      <c r="BJ735" s="184"/>
      <c r="BK735" s="184"/>
      <c r="BL735" s="184"/>
      <c r="BM735" s="184"/>
      <c r="BN735" s="184"/>
      <c r="BO735" s="184"/>
      <c r="BP735" s="184"/>
      <c r="BQ735" s="184"/>
      <c r="BR735" s="184"/>
      <c r="BS735" s="184"/>
      <c r="BT735" s="184"/>
      <c r="BU735" s="184"/>
      <c r="BV735" s="184"/>
      <c r="BW735" s="184"/>
      <c r="BX735" s="184"/>
      <c r="BY735" s="184"/>
      <c r="BZ735" s="184"/>
      <c r="CA735" s="184"/>
      <c r="CB735" s="184"/>
      <c r="CC735" s="184"/>
      <c r="CD735" s="184"/>
      <c r="CE735" s="184"/>
      <c r="CF735" s="184"/>
      <c r="CG735" s="184"/>
      <c r="CH735" s="184"/>
      <c r="CI735" s="184"/>
      <c r="CJ735" s="184"/>
      <c r="CK735" s="184"/>
      <c r="CL735" s="184"/>
      <c r="CM735" s="193"/>
    </row>
    <row r="736" spans="52:91" s="164" customFormat="1" ht="14.4" customHeight="1" x14ac:dyDescent="0.25">
      <c r="AZ736" s="192"/>
      <c r="BA736" s="184"/>
      <c r="BB736" s="184"/>
      <c r="BC736" s="184"/>
      <c r="BD736" s="184"/>
      <c r="BE736" s="184"/>
      <c r="BF736" s="184"/>
      <c r="BG736" s="184"/>
      <c r="BH736" s="184"/>
      <c r="BI736" s="184"/>
      <c r="BJ736" s="184"/>
      <c r="BK736" s="184"/>
      <c r="BL736" s="184"/>
      <c r="BM736" s="184"/>
      <c r="BN736" s="184"/>
      <c r="BO736" s="184"/>
      <c r="BP736" s="184"/>
      <c r="BQ736" s="184"/>
      <c r="BR736" s="184"/>
      <c r="BS736" s="184"/>
      <c r="BT736" s="184"/>
      <c r="BU736" s="184"/>
      <c r="BV736" s="184"/>
      <c r="BW736" s="184"/>
      <c r="BX736" s="184"/>
      <c r="BY736" s="184"/>
      <c r="BZ736" s="184"/>
      <c r="CA736" s="184"/>
      <c r="CB736" s="184"/>
      <c r="CC736" s="184"/>
      <c r="CD736" s="184"/>
      <c r="CE736" s="184"/>
      <c r="CF736" s="184"/>
      <c r="CG736" s="184"/>
      <c r="CH736" s="184"/>
      <c r="CI736" s="184"/>
      <c r="CJ736" s="184"/>
      <c r="CK736" s="184"/>
      <c r="CL736" s="184"/>
      <c r="CM736" s="193"/>
    </row>
    <row r="737" spans="52:91" s="164" customFormat="1" ht="14.4" customHeight="1" x14ac:dyDescent="0.25">
      <c r="AZ737" s="192"/>
      <c r="BA737" s="184"/>
      <c r="BB737" s="184"/>
      <c r="BC737" s="184"/>
      <c r="BD737" s="184"/>
      <c r="BE737" s="184"/>
      <c r="BF737" s="184"/>
      <c r="BG737" s="184"/>
      <c r="BH737" s="184"/>
      <c r="BI737" s="184"/>
      <c r="BJ737" s="184"/>
      <c r="BK737" s="184"/>
      <c r="BL737" s="184"/>
      <c r="BM737" s="184"/>
      <c r="BN737" s="184"/>
      <c r="BO737" s="184"/>
      <c r="BP737" s="184"/>
      <c r="BQ737" s="184"/>
      <c r="BR737" s="184"/>
      <c r="BS737" s="184"/>
      <c r="BT737" s="184"/>
      <c r="BU737" s="184"/>
      <c r="BV737" s="184"/>
      <c r="BW737" s="184"/>
      <c r="BX737" s="184"/>
      <c r="BY737" s="184"/>
      <c r="BZ737" s="184"/>
      <c r="CA737" s="184"/>
      <c r="CB737" s="184"/>
      <c r="CC737" s="184"/>
      <c r="CD737" s="184"/>
      <c r="CE737" s="184"/>
      <c r="CF737" s="184"/>
      <c r="CG737" s="184"/>
      <c r="CH737" s="184"/>
      <c r="CI737" s="184"/>
      <c r="CJ737" s="184"/>
      <c r="CK737" s="184"/>
      <c r="CL737" s="184"/>
      <c r="CM737" s="193"/>
    </row>
    <row r="738" spans="52:91" s="164" customFormat="1" ht="14.4" customHeight="1" x14ac:dyDescent="0.25">
      <c r="AZ738" s="192"/>
      <c r="BA738" s="184"/>
      <c r="BB738" s="184"/>
      <c r="BC738" s="184"/>
      <c r="BD738" s="184"/>
      <c r="BE738" s="184"/>
      <c r="BF738" s="184"/>
      <c r="BG738" s="184"/>
      <c r="BH738" s="184"/>
      <c r="BI738" s="184"/>
      <c r="BJ738" s="184"/>
      <c r="BK738" s="184"/>
      <c r="BL738" s="184"/>
      <c r="BM738" s="184"/>
      <c r="BN738" s="184"/>
      <c r="BO738" s="184"/>
      <c r="BP738" s="184"/>
      <c r="BQ738" s="184"/>
      <c r="BR738" s="184"/>
      <c r="BS738" s="184"/>
      <c r="BT738" s="184"/>
      <c r="BU738" s="184"/>
      <c r="BV738" s="184"/>
      <c r="BW738" s="184"/>
      <c r="BX738" s="184"/>
      <c r="BY738" s="184"/>
      <c r="BZ738" s="184"/>
      <c r="CA738" s="184"/>
      <c r="CB738" s="184"/>
      <c r="CC738" s="184"/>
      <c r="CD738" s="184"/>
      <c r="CE738" s="184"/>
      <c r="CF738" s="184"/>
      <c r="CG738" s="184"/>
      <c r="CH738" s="184"/>
      <c r="CI738" s="184"/>
      <c r="CJ738" s="184"/>
      <c r="CK738" s="184"/>
      <c r="CL738" s="184"/>
      <c r="CM738" s="193"/>
    </row>
    <row r="739" spans="52:91" s="164" customFormat="1" ht="14.4" customHeight="1" x14ac:dyDescent="0.25">
      <c r="AZ739" s="192"/>
      <c r="BA739" s="184"/>
      <c r="BB739" s="184"/>
      <c r="BC739" s="184"/>
      <c r="BD739" s="184"/>
      <c r="BE739" s="184"/>
      <c r="BF739" s="184"/>
      <c r="BG739" s="184"/>
      <c r="BH739" s="184"/>
      <c r="BI739" s="184"/>
      <c r="BJ739" s="184"/>
      <c r="BK739" s="184"/>
      <c r="BL739" s="184"/>
      <c r="BM739" s="184"/>
      <c r="BN739" s="184"/>
      <c r="BO739" s="184"/>
      <c r="BP739" s="184"/>
      <c r="BQ739" s="184"/>
      <c r="BR739" s="184"/>
      <c r="BS739" s="184"/>
      <c r="BT739" s="184"/>
      <c r="BU739" s="184"/>
      <c r="BV739" s="184"/>
      <c r="BW739" s="184"/>
      <c r="BX739" s="184"/>
      <c r="BY739" s="184"/>
      <c r="BZ739" s="184"/>
      <c r="CA739" s="184"/>
      <c r="CB739" s="184"/>
      <c r="CC739" s="184"/>
      <c r="CD739" s="184"/>
      <c r="CE739" s="184"/>
      <c r="CF739" s="184"/>
      <c r="CG739" s="184"/>
      <c r="CH739" s="184"/>
      <c r="CI739" s="184"/>
      <c r="CJ739" s="184"/>
      <c r="CK739" s="184"/>
      <c r="CL739" s="184"/>
      <c r="CM739" s="193"/>
    </row>
    <row r="740" spans="52:91" s="164" customFormat="1" ht="14.4" customHeight="1" x14ac:dyDescent="0.25">
      <c r="AZ740" s="192"/>
      <c r="BA740" s="184"/>
      <c r="BB740" s="184"/>
      <c r="BC740" s="184"/>
      <c r="BD740" s="184"/>
      <c r="BE740" s="184"/>
      <c r="BF740" s="184"/>
      <c r="BG740" s="184"/>
      <c r="BH740" s="184"/>
      <c r="BI740" s="184"/>
      <c r="BJ740" s="184"/>
      <c r="BK740" s="184"/>
      <c r="BL740" s="184"/>
      <c r="BM740" s="184"/>
      <c r="BN740" s="184"/>
      <c r="BO740" s="184"/>
      <c r="BP740" s="184"/>
      <c r="BQ740" s="184"/>
      <c r="BR740" s="184"/>
      <c r="BS740" s="184"/>
      <c r="BT740" s="184"/>
      <c r="BU740" s="184"/>
      <c r="BV740" s="184"/>
      <c r="BW740" s="184"/>
      <c r="BX740" s="184"/>
      <c r="BY740" s="184"/>
      <c r="BZ740" s="184"/>
      <c r="CA740" s="184"/>
      <c r="CB740" s="184"/>
      <c r="CC740" s="184"/>
      <c r="CD740" s="184"/>
      <c r="CE740" s="184"/>
      <c r="CF740" s="184"/>
      <c r="CG740" s="184"/>
      <c r="CH740" s="184"/>
      <c r="CI740" s="184"/>
      <c r="CJ740" s="184"/>
      <c r="CK740" s="184"/>
      <c r="CL740" s="184"/>
      <c r="CM740" s="193"/>
    </row>
    <row r="741" spans="52:91" s="164" customFormat="1" ht="14.4" customHeight="1" x14ac:dyDescent="0.25">
      <c r="AZ741" s="192"/>
      <c r="BA741" s="184"/>
      <c r="BB741" s="184"/>
      <c r="BC741" s="184"/>
      <c r="BD741" s="184"/>
      <c r="BE741" s="184"/>
      <c r="BF741" s="184"/>
      <c r="BG741" s="184"/>
      <c r="BH741" s="184"/>
      <c r="BI741" s="184"/>
      <c r="BJ741" s="184"/>
      <c r="BK741" s="184"/>
      <c r="BL741" s="184"/>
      <c r="BM741" s="184"/>
      <c r="BN741" s="184"/>
      <c r="BO741" s="184"/>
      <c r="BP741" s="184"/>
      <c r="BQ741" s="184"/>
      <c r="BR741" s="184"/>
      <c r="BS741" s="184"/>
      <c r="BT741" s="184"/>
      <c r="BU741" s="184"/>
      <c r="BV741" s="184"/>
      <c r="BW741" s="184"/>
      <c r="BX741" s="184"/>
      <c r="BY741" s="184"/>
      <c r="BZ741" s="184"/>
      <c r="CA741" s="184"/>
      <c r="CB741" s="184"/>
      <c r="CC741" s="184"/>
      <c r="CD741" s="184"/>
      <c r="CE741" s="184"/>
      <c r="CF741" s="184"/>
      <c r="CG741" s="184"/>
      <c r="CH741" s="184"/>
      <c r="CI741" s="184"/>
      <c r="CJ741" s="184"/>
      <c r="CK741" s="184"/>
      <c r="CL741" s="184"/>
      <c r="CM741" s="193"/>
    </row>
    <row r="742" spans="52:91" s="164" customFormat="1" ht="14.4" customHeight="1" x14ac:dyDescent="0.25">
      <c r="AZ742" s="192"/>
      <c r="BA742" s="184"/>
      <c r="BB742" s="184"/>
      <c r="BC742" s="184"/>
      <c r="BD742" s="184"/>
      <c r="BE742" s="184"/>
      <c r="BF742" s="184"/>
      <c r="BG742" s="184"/>
      <c r="BH742" s="184"/>
      <c r="BI742" s="184"/>
      <c r="BJ742" s="184"/>
      <c r="BK742" s="184"/>
      <c r="BL742" s="184"/>
      <c r="BM742" s="184"/>
      <c r="BN742" s="184"/>
      <c r="BO742" s="184"/>
      <c r="BP742" s="184"/>
      <c r="BQ742" s="184"/>
      <c r="BR742" s="184"/>
      <c r="BS742" s="184"/>
      <c r="BT742" s="184"/>
      <c r="BU742" s="184"/>
      <c r="BV742" s="184"/>
      <c r="BW742" s="184"/>
      <c r="BX742" s="184"/>
      <c r="BY742" s="184"/>
      <c r="BZ742" s="184"/>
      <c r="CA742" s="184"/>
      <c r="CB742" s="184"/>
      <c r="CC742" s="184"/>
      <c r="CD742" s="184"/>
      <c r="CE742" s="184"/>
      <c r="CF742" s="184"/>
      <c r="CG742" s="184"/>
      <c r="CH742" s="184"/>
      <c r="CI742" s="184"/>
      <c r="CJ742" s="184"/>
      <c r="CK742" s="184"/>
      <c r="CL742" s="184"/>
      <c r="CM742" s="193"/>
    </row>
    <row r="743" spans="52:91" s="164" customFormat="1" ht="14.4" customHeight="1" x14ac:dyDescent="0.25">
      <c r="AZ743" s="192"/>
      <c r="BA743" s="184"/>
      <c r="BB743" s="184"/>
      <c r="BC743" s="184"/>
      <c r="BD743" s="184"/>
      <c r="BE743" s="184"/>
      <c r="BF743" s="184"/>
      <c r="BG743" s="184"/>
      <c r="BH743" s="184"/>
      <c r="BI743" s="184"/>
      <c r="BJ743" s="184"/>
      <c r="BK743" s="184"/>
      <c r="BL743" s="184"/>
      <c r="BM743" s="184"/>
      <c r="BN743" s="184"/>
      <c r="BO743" s="184"/>
      <c r="BP743" s="184"/>
      <c r="BQ743" s="184"/>
      <c r="BR743" s="184"/>
      <c r="BS743" s="184"/>
      <c r="BT743" s="184"/>
      <c r="BU743" s="184"/>
      <c r="BV743" s="184"/>
      <c r="BW743" s="184"/>
      <c r="BX743" s="184"/>
      <c r="BY743" s="184"/>
      <c r="BZ743" s="184"/>
      <c r="CA743" s="184"/>
      <c r="CB743" s="184"/>
      <c r="CC743" s="184"/>
      <c r="CD743" s="184"/>
      <c r="CE743" s="184"/>
      <c r="CF743" s="184"/>
      <c r="CG743" s="184"/>
      <c r="CH743" s="184"/>
      <c r="CI743" s="184"/>
      <c r="CJ743" s="184"/>
      <c r="CK743" s="184"/>
      <c r="CL743" s="184"/>
      <c r="CM743" s="193"/>
    </row>
    <row r="744" spans="52:91" s="164" customFormat="1" ht="14.4" customHeight="1" x14ac:dyDescent="0.25">
      <c r="AZ744" s="192"/>
      <c r="BA744" s="184"/>
      <c r="BB744" s="184"/>
      <c r="BC744" s="184"/>
      <c r="BD744" s="184"/>
      <c r="BE744" s="184"/>
      <c r="BF744" s="184"/>
      <c r="BG744" s="184"/>
      <c r="BH744" s="184"/>
      <c r="BI744" s="184"/>
      <c r="BJ744" s="184"/>
      <c r="BK744" s="184"/>
      <c r="BL744" s="184"/>
      <c r="BM744" s="184"/>
      <c r="BN744" s="184"/>
      <c r="BO744" s="184"/>
      <c r="BP744" s="184"/>
      <c r="BQ744" s="184"/>
      <c r="BR744" s="184"/>
      <c r="BS744" s="184"/>
      <c r="BT744" s="184"/>
      <c r="BU744" s="184"/>
      <c r="BV744" s="184"/>
      <c r="BW744" s="184"/>
      <c r="BX744" s="184"/>
      <c r="BY744" s="184"/>
      <c r="BZ744" s="184"/>
      <c r="CA744" s="184"/>
      <c r="CB744" s="184"/>
      <c r="CC744" s="184"/>
      <c r="CD744" s="184"/>
      <c r="CE744" s="184"/>
      <c r="CF744" s="184"/>
      <c r="CG744" s="184"/>
      <c r="CH744" s="184"/>
      <c r="CI744" s="184"/>
      <c r="CJ744" s="184"/>
      <c r="CK744" s="184"/>
      <c r="CL744" s="184"/>
      <c r="CM744" s="193"/>
    </row>
    <row r="745" spans="52:91" s="164" customFormat="1" ht="14.4" customHeight="1" x14ac:dyDescent="0.25">
      <c r="AZ745" s="192"/>
      <c r="BA745" s="184"/>
      <c r="BB745" s="184"/>
      <c r="BC745" s="184"/>
      <c r="BD745" s="184"/>
      <c r="BE745" s="184"/>
      <c r="BF745" s="184"/>
      <c r="BG745" s="184"/>
      <c r="BH745" s="184"/>
      <c r="BI745" s="184"/>
      <c r="BJ745" s="184"/>
      <c r="BK745" s="184"/>
      <c r="BL745" s="184"/>
      <c r="BM745" s="184"/>
      <c r="BN745" s="184"/>
      <c r="BO745" s="184"/>
      <c r="BP745" s="184"/>
      <c r="BQ745" s="184"/>
      <c r="BR745" s="184"/>
      <c r="BS745" s="184"/>
      <c r="BT745" s="184"/>
      <c r="BU745" s="184"/>
      <c r="BV745" s="184"/>
      <c r="BW745" s="184"/>
      <c r="BX745" s="184"/>
      <c r="BY745" s="184"/>
      <c r="BZ745" s="184"/>
      <c r="CA745" s="184"/>
      <c r="CB745" s="184"/>
      <c r="CC745" s="184"/>
      <c r="CD745" s="184"/>
      <c r="CE745" s="184"/>
      <c r="CF745" s="184"/>
      <c r="CG745" s="184"/>
      <c r="CH745" s="184"/>
      <c r="CI745" s="184"/>
      <c r="CJ745" s="184"/>
      <c r="CK745" s="184"/>
      <c r="CL745" s="184"/>
      <c r="CM745" s="193"/>
    </row>
    <row r="746" spans="52:91" s="164" customFormat="1" ht="14.4" customHeight="1" x14ac:dyDescent="0.25">
      <c r="AZ746" s="192"/>
      <c r="BA746" s="184"/>
      <c r="BB746" s="184"/>
      <c r="BC746" s="184"/>
      <c r="BD746" s="184"/>
      <c r="BE746" s="184"/>
      <c r="BF746" s="184"/>
      <c r="BG746" s="184"/>
      <c r="BH746" s="184"/>
      <c r="BI746" s="184"/>
      <c r="BJ746" s="184"/>
      <c r="BK746" s="184"/>
      <c r="BL746" s="184"/>
      <c r="BM746" s="184"/>
      <c r="BN746" s="184"/>
      <c r="BO746" s="184"/>
      <c r="BP746" s="184"/>
      <c r="BQ746" s="184"/>
      <c r="BR746" s="184"/>
      <c r="BS746" s="184"/>
      <c r="BT746" s="184"/>
      <c r="BU746" s="184"/>
      <c r="BV746" s="184"/>
      <c r="BW746" s="184"/>
      <c r="BX746" s="184"/>
      <c r="BY746" s="184"/>
      <c r="BZ746" s="184"/>
      <c r="CA746" s="184"/>
      <c r="CB746" s="184"/>
      <c r="CC746" s="184"/>
      <c r="CD746" s="184"/>
      <c r="CE746" s="184"/>
      <c r="CF746" s="184"/>
      <c r="CG746" s="184"/>
      <c r="CH746" s="184"/>
      <c r="CI746" s="184"/>
      <c r="CJ746" s="184"/>
      <c r="CK746" s="184"/>
      <c r="CL746" s="184"/>
      <c r="CM746" s="193"/>
    </row>
    <row r="747" spans="52:91" s="164" customFormat="1" ht="14.4" customHeight="1" x14ac:dyDescent="0.25">
      <c r="AZ747" s="192"/>
      <c r="BA747" s="184"/>
      <c r="BB747" s="184"/>
      <c r="BC747" s="184"/>
      <c r="BD747" s="184"/>
      <c r="BE747" s="184"/>
      <c r="BF747" s="184"/>
      <c r="BG747" s="184"/>
      <c r="BH747" s="184"/>
      <c r="BI747" s="184"/>
      <c r="BJ747" s="184"/>
      <c r="BK747" s="184"/>
      <c r="BL747" s="184"/>
      <c r="BM747" s="184"/>
      <c r="BN747" s="184"/>
      <c r="BO747" s="184"/>
      <c r="BP747" s="184"/>
      <c r="BQ747" s="184"/>
      <c r="BR747" s="184"/>
      <c r="BS747" s="184"/>
      <c r="BT747" s="184"/>
      <c r="BU747" s="184"/>
      <c r="BV747" s="184"/>
      <c r="BW747" s="184"/>
      <c r="BX747" s="184"/>
      <c r="BY747" s="184"/>
      <c r="BZ747" s="184"/>
      <c r="CA747" s="184"/>
      <c r="CB747" s="184"/>
      <c r="CC747" s="184"/>
      <c r="CD747" s="184"/>
      <c r="CE747" s="184"/>
      <c r="CF747" s="184"/>
      <c r="CG747" s="184"/>
      <c r="CH747" s="184"/>
      <c r="CI747" s="184"/>
      <c r="CJ747" s="184"/>
      <c r="CK747" s="184"/>
      <c r="CL747" s="184"/>
      <c r="CM747" s="193"/>
    </row>
    <row r="748" spans="52:91" s="164" customFormat="1" ht="14.4" customHeight="1" x14ac:dyDescent="0.25">
      <c r="AZ748" s="192"/>
      <c r="BA748" s="184"/>
      <c r="BB748" s="184"/>
      <c r="BC748" s="184"/>
      <c r="BD748" s="184"/>
      <c r="BE748" s="184"/>
      <c r="BF748" s="184"/>
      <c r="BG748" s="184"/>
      <c r="BH748" s="184"/>
      <c r="BI748" s="184"/>
      <c r="BJ748" s="184"/>
      <c r="BK748" s="184"/>
      <c r="BL748" s="184"/>
      <c r="BM748" s="184"/>
      <c r="BN748" s="184"/>
      <c r="BO748" s="184"/>
      <c r="BP748" s="184"/>
      <c r="BQ748" s="184"/>
      <c r="BR748" s="184"/>
      <c r="BS748" s="184"/>
      <c r="BT748" s="184"/>
      <c r="BU748" s="184"/>
      <c r="BV748" s="184"/>
      <c r="BW748" s="184"/>
      <c r="BX748" s="184"/>
      <c r="BY748" s="184"/>
      <c r="BZ748" s="184"/>
      <c r="CA748" s="184"/>
      <c r="CB748" s="184"/>
      <c r="CC748" s="184"/>
      <c r="CD748" s="184"/>
      <c r="CE748" s="184"/>
      <c r="CF748" s="184"/>
      <c r="CG748" s="184"/>
      <c r="CH748" s="184"/>
      <c r="CI748" s="184"/>
      <c r="CJ748" s="184"/>
      <c r="CK748" s="184"/>
      <c r="CL748" s="184"/>
      <c r="CM748" s="193"/>
    </row>
    <row r="749" spans="52:91" s="164" customFormat="1" ht="14.4" customHeight="1" x14ac:dyDescent="0.25">
      <c r="AZ749" s="192"/>
      <c r="BA749" s="184"/>
      <c r="BB749" s="184"/>
      <c r="BC749" s="184"/>
      <c r="BD749" s="184"/>
      <c r="BE749" s="184"/>
      <c r="BF749" s="184"/>
      <c r="BG749" s="184"/>
      <c r="BH749" s="184"/>
      <c r="BI749" s="184"/>
      <c r="BJ749" s="184"/>
      <c r="BK749" s="184"/>
      <c r="BL749" s="184"/>
      <c r="BM749" s="184"/>
      <c r="BN749" s="184"/>
      <c r="BO749" s="184"/>
      <c r="BP749" s="184"/>
      <c r="BQ749" s="184"/>
      <c r="BR749" s="184"/>
      <c r="BS749" s="184"/>
      <c r="BT749" s="184"/>
      <c r="BU749" s="184"/>
      <c r="BV749" s="184"/>
      <c r="BW749" s="184"/>
      <c r="BX749" s="184"/>
      <c r="BY749" s="184"/>
      <c r="BZ749" s="184"/>
      <c r="CA749" s="184"/>
      <c r="CB749" s="184"/>
      <c r="CC749" s="184"/>
      <c r="CD749" s="184"/>
      <c r="CE749" s="184"/>
      <c r="CF749" s="184"/>
      <c r="CG749" s="184"/>
      <c r="CH749" s="184"/>
      <c r="CI749" s="184"/>
      <c r="CJ749" s="184"/>
      <c r="CK749" s="184"/>
      <c r="CL749" s="184"/>
      <c r="CM749" s="193"/>
    </row>
    <row r="750" spans="52:91" s="164" customFormat="1" ht="14.4" customHeight="1" x14ac:dyDescent="0.25">
      <c r="AZ750" s="192"/>
      <c r="BA750" s="184"/>
      <c r="BB750" s="184"/>
      <c r="BC750" s="184"/>
      <c r="BD750" s="184"/>
      <c r="BE750" s="184"/>
      <c r="BF750" s="184"/>
      <c r="BG750" s="184"/>
      <c r="BH750" s="184"/>
      <c r="BI750" s="184"/>
      <c r="BJ750" s="184"/>
      <c r="BK750" s="184"/>
      <c r="BL750" s="184"/>
      <c r="BM750" s="184"/>
      <c r="BN750" s="184"/>
      <c r="BO750" s="184"/>
      <c r="BP750" s="184"/>
      <c r="BQ750" s="184"/>
      <c r="BR750" s="184"/>
      <c r="BS750" s="184"/>
      <c r="BT750" s="184"/>
      <c r="BU750" s="184"/>
      <c r="BV750" s="184"/>
      <c r="BW750" s="184"/>
      <c r="BX750" s="184"/>
      <c r="BY750" s="184"/>
      <c r="BZ750" s="184"/>
      <c r="CA750" s="184"/>
      <c r="CB750" s="184"/>
      <c r="CC750" s="184"/>
      <c r="CD750" s="184"/>
      <c r="CE750" s="184"/>
      <c r="CF750" s="184"/>
      <c r="CG750" s="184"/>
      <c r="CH750" s="184"/>
      <c r="CI750" s="184"/>
      <c r="CJ750" s="184"/>
      <c r="CK750" s="184"/>
      <c r="CL750" s="184"/>
      <c r="CM750" s="193"/>
    </row>
    <row r="751" spans="52:91" s="164" customFormat="1" ht="14.4" customHeight="1" x14ac:dyDescent="0.25">
      <c r="AZ751" s="192"/>
      <c r="BA751" s="184"/>
      <c r="BB751" s="184"/>
      <c r="BC751" s="184"/>
      <c r="BD751" s="184"/>
      <c r="BE751" s="184"/>
      <c r="BF751" s="184"/>
      <c r="BG751" s="184"/>
      <c r="BH751" s="184"/>
      <c r="BI751" s="184"/>
      <c r="BJ751" s="184"/>
      <c r="BK751" s="184"/>
      <c r="BL751" s="184"/>
      <c r="BM751" s="184"/>
      <c r="BN751" s="184"/>
      <c r="BO751" s="184"/>
      <c r="BP751" s="184"/>
      <c r="BQ751" s="184"/>
      <c r="BR751" s="184"/>
      <c r="BS751" s="184"/>
      <c r="BT751" s="184"/>
      <c r="BU751" s="184"/>
      <c r="BV751" s="184"/>
      <c r="BW751" s="184"/>
      <c r="BX751" s="184"/>
      <c r="BY751" s="184"/>
      <c r="BZ751" s="184"/>
      <c r="CA751" s="184"/>
      <c r="CB751" s="184"/>
      <c r="CC751" s="184"/>
      <c r="CD751" s="184"/>
      <c r="CE751" s="184"/>
      <c r="CF751" s="184"/>
      <c r="CG751" s="184"/>
      <c r="CH751" s="184"/>
      <c r="CI751" s="184"/>
      <c r="CJ751" s="184"/>
      <c r="CK751" s="184"/>
      <c r="CL751" s="184"/>
      <c r="CM751" s="193"/>
    </row>
    <row r="752" spans="52:91" s="164" customFormat="1" ht="14.4" customHeight="1" x14ac:dyDescent="0.25">
      <c r="AZ752" s="192"/>
      <c r="BA752" s="184"/>
      <c r="BB752" s="184"/>
      <c r="BC752" s="184"/>
      <c r="BD752" s="184"/>
      <c r="BE752" s="184"/>
      <c r="BF752" s="184"/>
      <c r="BG752" s="184"/>
      <c r="BH752" s="184"/>
      <c r="BI752" s="184"/>
      <c r="BJ752" s="184"/>
      <c r="BK752" s="184"/>
      <c r="BL752" s="184"/>
      <c r="BM752" s="184"/>
      <c r="BN752" s="184"/>
      <c r="BO752" s="184"/>
      <c r="BP752" s="184"/>
      <c r="BQ752" s="184"/>
      <c r="BR752" s="184"/>
      <c r="BS752" s="184"/>
      <c r="BT752" s="184"/>
      <c r="BU752" s="184"/>
      <c r="BV752" s="184"/>
      <c r="BW752" s="184"/>
      <c r="BX752" s="184"/>
      <c r="BY752" s="184"/>
      <c r="BZ752" s="184"/>
      <c r="CA752" s="184"/>
      <c r="CB752" s="184"/>
      <c r="CC752" s="184"/>
      <c r="CD752" s="184"/>
      <c r="CE752" s="184"/>
      <c r="CF752" s="184"/>
      <c r="CG752" s="184"/>
      <c r="CH752" s="184"/>
      <c r="CI752" s="184"/>
      <c r="CJ752" s="184"/>
      <c r="CK752" s="184"/>
      <c r="CL752" s="184"/>
      <c r="CM752" s="193"/>
    </row>
    <row r="753" spans="52:91" s="164" customFormat="1" ht="14.4" customHeight="1" x14ac:dyDescent="0.25">
      <c r="AZ753" s="192"/>
      <c r="BA753" s="184"/>
      <c r="BB753" s="184"/>
      <c r="BC753" s="184"/>
      <c r="BD753" s="184"/>
      <c r="BE753" s="184"/>
      <c r="BF753" s="184"/>
      <c r="BG753" s="184"/>
      <c r="BH753" s="184"/>
      <c r="BI753" s="184"/>
      <c r="BJ753" s="184"/>
      <c r="BK753" s="184"/>
      <c r="BL753" s="184"/>
      <c r="BM753" s="184"/>
      <c r="BN753" s="184"/>
      <c r="BO753" s="184"/>
      <c r="BP753" s="184"/>
      <c r="BQ753" s="184"/>
      <c r="BR753" s="184"/>
      <c r="BS753" s="184"/>
      <c r="BT753" s="184"/>
      <c r="BU753" s="184"/>
      <c r="BV753" s="184"/>
      <c r="BW753" s="184"/>
      <c r="BX753" s="184"/>
      <c r="BY753" s="184"/>
      <c r="BZ753" s="184"/>
      <c r="CA753" s="184"/>
      <c r="CB753" s="184"/>
      <c r="CC753" s="184"/>
      <c r="CD753" s="184"/>
      <c r="CE753" s="184"/>
      <c r="CF753" s="184"/>
      <c r="CG753" s="184"/>
      <c r="CH753" s="184"/>
      <c r="CI753" s="184"/>
      <c r="CJ753" s="184"/>
      <c r="CK753" s="184"/>
      <c r="CL753" s="184"/>
      <c r="CM753" s="193"/>
    </row>
    <row r="754" spans="52:91" s="164" customFormat="1" ht="14.4" customHeight="1" x14ac:dyDescent="0.25">
      <c r="AZ754" s="192"/>
      <c r="BA754" s="184"/>
      <c r="BB754" s="184"/>
      <c r="BC754" s="184"/>
      <c r="BD754" s="184"/>
      <c r="BE754" s="184"/>
      <c r="BF754" s="184"/>
      <c r="BG754" s="184"/>
      <c r="BH754" s="184"/>
      <c r="BI754" s="184"/>
      <c r="BJ754" s="184"/>
      <c r="BK754" s="184"/>
      <c r="BL754" s="184"/>
      <c r="BM754" s="184"/>
      <c r="BN754" s="184"/>
      <c r="BO754" s="184"/>
      <c r="BP754" s="184"/>
      <c r="BQ754" s="184"/>
      <c r="BR754" s="184"/>
      <c r="BS754" s="184"/>
      <c r="BT754" s="184"/>
      <c r="BU754" s="184"/>
      <c r="BV754" s="184"/>
      <c r="BW754" s="184"/>
      <c r="BX754" s="184"/>
      <c r="BY754" s="184"/>
      <c r="BZ754" s="184"/>
      <c r="CA754" s="184"/>
      <c r="CB754" s="184"/>
      <c r="CC754" s="184"/>
      <c r="CD754" s="184"/>
      <c r="CE754" s="184"/>
      <c r="CF754" s="184"/>
      <c r="CG754" s="184"/>
      <c r="CH754" s="184"/>
      <c r="CI754" s="184"/>
      <c r="CJ754" s="184"/>
      <c r="CK754" s="184"/>
      <c r="CL754" s="184"/>
      <c r="CM754" s="193"/>
    </row>
    <row r="755" spans="52:91" s="164" customFormat="1" ht="14.4" customHeight="1" x14ac:dyDescent="0.25">
      <c r="AZ755" s="192"/>
      <c r="BA755" s="184"/>
      <c r="BB755" s="184"/>
      <c r="BC755" s="184"/>
      <c r="BD755" s="184"/>
      <c r="BE755" s="184"/>
      <c r="BF755" s="184"/>
      <c r="BG755" s="184"/>
      <c r="BH755" s="184"/>
      <c r="BI755" s="184"/>
      <c r="BJ755" s="184"/>
      <c r="BK755" s="184"/>
      <c r="BL755" s="184"/>
      <c r="BM755" s="184"/>
      <c r="BN755" s="184"/>
      <c r="BO755" s="184"/>
      <c r="BP755" s="184"/>
      <c r="BQ755" s="184"/>
      <c r="BR755" s="184"/>
      <c r="BS755" s="184"/>
      <c r="BT755" s="184"/>
      <c r="BU755" s="184"/>
      <c r="BV755" s="184"/>
      <c r="BW755" s="184"/>
      <c r="BX755" s="184"/>
      <c r="BY755" s="184"/>
      <c r="BZ755" s="184"/>
      <c r="CA755" s="184"/>
      <c r="CB755" s="184"/>
      <c r="CC755" s="184"/>
      <c r="CD755" s="184"/>
      <c r="CE755" s="184"/>
      <c r="CF755" s="184"/>
      <c r="CG755" s="184"/>
      <c r="CH755" s="184"/>
      <c r="CI755" s="184"/>
      <c r="CJ755" s="184"/>
      <c r="CK755" s="184"/>
      <c r="CL755" s="184"/>
      <c r="CM755" s="193"/>
    </row>
    <row r="756" spans="52:91" s="164" customFormat="1" ht="14.4" customHeight="1" x14ac:dyDescent="0.25">
      <c r="AZ756" s="192"/>
      <c r="BA756" s="184"/>
      <c r="BB756" s="184"/>
      <c r="BC756" s="184"/>
      <c r="BD756" s="184"/>
      <c r="BE756" s="184"/>
      <c r="BF756" s="184"/>
      <c r="BG756" s="184"/>
      <c r="BH756" s="184"/>
      <c r="BI756" s="184"/>
      <c r="BJ756" s="184"/>
      <c r="BK756" s="184"/>
      <c r="BL756" s="184"/>
      <c r="BM756" s="184"/>
      <c r="BN756" s="184"/>
      <c r="BO756" s="184"/>
      <c r="BP756" s="184"/>
      <c r="BQ756" s="184"/>
      <c r="BR756" s="184"/>
      <c r="BS756" s="184"/>
      <c r="BT756" s="184"/>
      <c r="BU756" s="184"/>
      <c r="BV756" s="184"/>
      <c r="BW756" s="184"/>
      <c r="BX756" s="184"/>
      <c r="BY756" s="184"/>
      <c r="BZ756" s="184"/>
      <c r="CA756" s="184"/>
      <c r="CB756" s="184"/>
      <c r="CC756" s="184"/>
      <c r="CD756" s="184"/>
      <c r="CE756" s="184"/>
      <c r="CF756" s="184"/>
      <c r="CG756" s="184"/>
      <c r="CH756" s="184"/>
      <c r="CI756" s="184"/>
      <c r="CJ756" s="184"/>
      <c r="CK756" s="184"/>
      <c r="CL756" s="184"/>
      <c r="CM756" s="193"/>
    </row>
    <row r="757" spans="52:91" s="164" customFormat="1" ht="14.4" customHeight="1" x14ac:dyDescent="0.25">
      <c r="AZ757" s="192"/>
      <c r="BA757" s="184"/>
      <c r="BB757" s="184"/>
      <c r="BC757" s="184"/>
      <c r="BD757" s="184"/>
      <c r="BE757" s="184"/>
      <c r="BF757" s="184"/>
      <c r="BG757" s="184"/>
      <c r="BH757" s="184"/>
      <c r="BI757" s="184"/>
      <c r="BJ757" s="184"/>
      <c r="BK757" s="184"/>
      <c r="BL757" s="184"/>
      <c r="BM757" s="184"/>
      <c r="BN757" s="184"/>
      <c r="BO757" s="184"/>
      <c r="BP757" s="184"/>
      <c r="BQ757" s="184"/>
      <c r="BR757" s="184"/>
      <c r="BS757" s="184"/>
      <c r="BT757" s="184"/>
      <c r="BU757" s="184"/>
      <c r="BV757" s="184"/>
      <c r="BW757" s="184"/>
      <c r="BX757" s="184"/>
      <c r="BY757" s="184"/>
      <c r="BZ757" s="184"/>
      <c r="CA757" s="184"/>
      <c r="CB757" s="184"/>
      <c r="CC757" s="184"/>
      <c r="CD757" s="184"/>
      <c r="CE757" s="184"/>
      <c r="CF757" s="184"/>
      <c r="CG757" s="184"/>
      <c r="CH757" s="184"/>
      <c r="CI757" s="184"/>
      <c r="CJ757" s="184"/>
      <c r="CK757" s="184"/>
      <c r="CL757" s="184"/>
      <c r="CM757" s="193"/>
    </row>
    <row r="758" spans="52:91" s="164" customFormat="1" ht="14.4" customHeight="1" x14ac:dyDescent="0.25">
      <c r="AZ758" s="192"/>
      <c r="BA758" s="184"/>
      <c r="BB758" s="184"/>
      <c r="BC758" s="184"/>
      <c r="BD758" s="184"/>
      <c r="BE758" s="184"/>
      <c r="BF758" s="184"/>
      <c r="BG758" s="184"/>
      <c r="BH758" s="184"/>
      <c r="BI758" s="184"/>
      <c r="BJ758" s="184"/>
      <c r="BK758" s="184"/>
      <c r="BL758" s="184"/>
      <c r="BM758" s="184"/>
      <c r="BN758" s="184"/>
      <c r="BO758" s="184"/>
      <c r="BP758" s="184"/>
      <c r="BQ758" s="184"/>
      <c r="BR758" s="184"/>
      <c r="BS758" s="184"/>
      <c r="BT758" s="184"/>
      <c r="BU758" s="184"/>
      <c r="BV758" s="184"/>
      <c r="BW758" s="184"/>
      <c r="BX758" s="184"/>
      <c r="BY758" s="184"/>
      <c r="BZ758" s="184"/>
      <c r="CA758" s="184"/>
      <c r="CB758" s="184"/>
      <c r="CC758" s="184"/>
      <c r="CD758" s="184"/>
      <c r="CE758" s="184"/>
      <c r="CF758" s="184"/>
      <c r="CG758" s="184"/>
      <c r="CH758" s="184"/>
      <c r="CI758" s="184"/>
      <c r="CJ758" s="184"/>
      <c r="CK758" s="184"/>
      <c r="CL758" s="184"/>
      <c r="CM758" s="193"/>
    </row>
    <row r="759" spans="52:91" s="164" customFormat="1" ht="14.4" customHeight="1" x14ac:dyDescent="0.25">
      <c r="AZ759" s="192"/>
      <c r="BA759" s="184"/>
      <c r="BB759" s="184"/>
      <c r="BC759" s="184"/>
      <c r="BD759" s="184"/>
      <c r="BE759" s="184"/>
      <c r="BF759" s="184"/>
      <c r="BG759" s="184"/>
      <c r="BH759" s="184"/>
      <c r="BI759" s="184"/>
      <c r="BJ759" s="184"/>
      <c r="BK759" s="184"/>
      <c r="BL759" s="184"/>
      <c r="BM759" s="184"/>
      <c r="BN759" s="184"/>
      <c r="BO759" s="184"/>
      <c r="BP759" s="184"/>
      <c r="BQ759" s="184"/>
      <c r="BR759" s="184"/>
      <c r="BS759" s="184"/>
      <c r="BT759" s="184"/>
      <c r="BU759" s="184"/>
      <c r="BV759" s="184"/>
      <c r="BW759" s="184"/>
      <c r="BX759" s="184"/>
      <c r="BY759" s="184"/>
      <c r="BZ759" s="184"/>
      <c r="CA759" s="184"/>
      <c r="CB759" s="184"/>
      <c r="CC759" s="184"/>
      <c r="CD759" s="184"/>
      <c r="CE759" s="184"/>
      <c r="CF759" s="184"/>
      <c r="CG759" s="184"/>
      <c r="CH759" s="184"/>
      <c r="CI759" s="184"/>
      <c r="CJ759" s="184"/>
      <c r="CK759" s="184"/>
      <c r="CL759" s="184"/>
      <c r="CM759" s="193"/>
    </row>
    <row r="760" spans="52:91" s="164" customFormat="1" ht="14.4" customHeight="1" x14ac:dyDescent="0.25">
      <c r="AZ760" s="192"/>
      <c r="BA760" s="184"/>
      <c r="BB760" s="184"/>
      <c r="BC760" s="184"/>
      <c r="BD760" s="184"/>
      <c r="BE760" s="184"/>
      <c r="BF760" s="184"/>
      <c r="BG760" s="184"/>
      <c r="BH760" s="184"/>
      <c r="BI760" s="184"/>
      <c r="BJ760" s="184"/>
      <c r="BK760" s="184"/>
      <c r="BL760" s="184"/>
      <c r="BM760" s="184"/>
      <c r="BN760" s="184"/>
      <c r="BO760" s="184"/>
      <c r="BP760" s="184"/>
      <c r="BQ760" s="184"/>
      <c r="BR760" s="184"/>
      <c r="BS760" s="184"/>
      <c r="BT760" s="184"/>
      <c r="BU760" s="184"/>
      <c r="BV760" s="184"/>
      <c r="BW760" s="184"/>
      <c r="BX760" s="184"/>
      <c r="BY760" s="184"/>
      <c r="BZ760" s="184"/>
      <c r="CA760" s="184"/>
      <c r="CB760" s="184"/>
      <c r="CC760" s="184"/>
      <c r="CD760" s="184"/>
      <c r="CE760" s="184"/>
      <c r="CF760" s="184"/>
      <c r="CG760" s="184"/>
      <c r="CH760" s="184"/>
      <c r="CI760" s="184"/>
      <c r="CJ760" s="184"/>
      <c r="CK760" s="184"/>
      <c r="CL760" s="184"/>
      <c r="CM760" s="193"/>
    </row>
    <row r="761" spans="52:91" s="164" customFormat="1" ht="14.4" customHeight="1" x14ac:dyDescent="0.25">
      <c r="AZ761" s="192"/>
      <c r="BA761" s="184"/>
      <c r="BB761" s="184"/>
      <c r="BC761" s="184"/>
      <c r="BD761" s="184"/>
      <c r="BE761" s="184"/>
      <c r="BF761" s="184"/>
      <c r="BG761" s="184"/>
      <c r="BH761" s="184"/>
      <c r="BI761" s="184"/>
      <c r="BJ761" s="184"/>
      <c r="BK761" s="184"/>
      <c r="BL761" s="184"/>
      <c r="BM761" s="184"/>
      <c r="BN761" s="184"/>
      <c r="BO761" s="184"/>
      <c r="BP761" s="184"/>
      <c r="BQ761" s="184"/>
      <c r="BR761" s="184"/>
      <c r="BS761" s="184"/>
      <c r="BT761" s="184"/>
      <c r="BU761" s="184"/>
      <c r="BV761" s="184"/>
      <c r="BW761" s="184"/>
      <c r="BX761" s="184"/>
      <c r="BY761" s="184"/>
      <c r="BZ761" s="184"/>
      <c r="CA761" s="184"/>
      <c r="CB761" s="184"/>
      <c r="CC761" s="184"/>
      <c r="CD761" s="184"/>
      <c r="CE761" s="184"/>
      <c r="CF761" s="184"/>
      <c r="CG761" s="184"/>
      <c r="CH761" s="184"/>
      <c r="CI761" s="184"/>
      <c r="CJ761" s="184"/>
      <c r="CK761" s="184"/>
      <c r="CL761" s="184"/>
      <c r="CM761" s="193"/>
    </row>
    <row r="762" spans="52:91" s="164" customFormat="1" ht="14.4" customHeight="1" x14ac:dyDescent="0.25">
      <c r="AZ762" s="192"/>
      <c r="BA762" s="184"/>
      <c r="BB762" s="184"/>
      <c r="BC762" s="184"/>
      <c r="BD762" s="184"/>
      <c r="BE762" s="184"/>
      <c r="BF762" s="184"/>
      <c r="BG762" s="184"/>
      <c r="BH762" s="184"/>
      <c r="BI762" s="184"/>
      <c r="BJ762" s="184"/>
      <c r="BK762" s="184"/>
      <c r="BL762" s="184"/>
      <c r="BM762" s="184"/>
      <c r="BN762" s="184"/>
      <c r="BO762" s="184"/>
      <c r="BP762" s="184"/>
      <c r="BQ762" s="184"/>
      <c r="BR762" s="184"/>
      <c r="BS762" s="184"/>
      <c r="BT762" s="184"/>
      <c r="BU762" s="184"/>
      <c r="BV762" s="184"/>
      <c r="BW762" s="184"/>
      <c r="BX762" s="184"/>
      <c r="BY762" s="184"/>
      <c r="BZ762" s="184"/>
      <c r="CA762" s="184"/>
      <c r="CB762" s="184"/>
      <c r="CC762" s="184"/>
      <c r="CD762" s="184"/>
      <c r="CE762" s="184"/>
      <c r="CF762" s="184"/>
      <c r="CG762" s="184"/>
      <c r="CH762" s="184"/>
      <c r="CI762" s="184"/>
      <c r="CJ762" s="184"/>
      <c r="CK762" s="184"/>
      <c r="CL762" s="184"/>
      <c r="CM762" s="193"/>
    </row>
    <row r="763" spans="52:91" s="164" customFormat="1" ht="14.4" customHeight="1" x14ac:dyDescent="0.25">
      <c r="AZ763" s="192"/>
      <c r="BA763" s="184"/>
      <c r="BB763" s="184"/>
      <c r="BC763" s="184"/>
      <c r="BD763" s="184"/>
      <c r="BE763" s="184"/>
      <c r="BF763" s="184"/>
      <c r="BG763" s="184"/>
      <c r="BH763" s="184"/>
      <c r="BI763" s="184"/>
      <c r="BJ763" s="184"/>
      <c r="BK763" s="184"/>
      <c r="BL763" s="184"/>
      <c r="BM763" s="184"/>
      <c r="BN763" s="184"/>
      <c r="BO763" s="184"/>
      <c r="BP763" s="184"/>
      <c r="BQ763" s="184"/>
      <c r="BR763" s="184"/>
      <c r="BS763" s="184"/>
      <c r="BT763" s="184"/>
      <c r="BU763" s="184"/>
      <c r="BV763" s="184"/>
      <c r="BW763" s="184"/>
      <c r="BX763" s="184"/>
      <c r="BY763" s="184"/>
      <c r="BZ763" s="184"/>
      <c r="CA763" s="184"/>
      <c r="CB763" s="184"/>
      <c r="CC763" s="184"/>
      <c r="CD763" s="184"/>
      <c r="CE763" s="184"/>
      <c r="CF763" s="184"/>
      <c r="CG763" s="184"/>
      <c r="CH763" s="184"/>
      <c r="CI763" s="184"/>
      <c r="CJ763" s="184"/>
      <c r="CK763" s="184"/>
      <c r="CL763" s="184"/>
      <c r="CM763" s="193"/>
    </row>
    <row r="764" spans="52:91" s="164" customFormat="1" ht="14.4" customHeight="1" x14ac:dyDescent="0.25">
      <c r="AZ764" s="192"/>
      <c r="BA764" s="184"/>
      <c r="BB764" s="184"/>
      <c r="BC764" s="184"/>
      <c r="BD764" s="184"/>
      <c r="BE764" s="184"/>
      <c r="BF764" s="184"/>
      <c r="BG764" s="184"/>
      <c r="BH764" s="184"/>
      <c r="BI764" s="184"/>
      <c r="BJ764" s="184"/>
      <c r="BK764" s="184"/>
      <c r="BL764" s="184"/>
      <c r="BM764" s="184"/>
      <c r="BN764" s="184"/>
      <c r="BO764" s="184"/>
      <c r="BP764" s="184"/>
      <c r="BQ764" s="184"/>
      <c r="BR764" s="184"/>
      <c r="BS764" s="184"/>
      <c r="BT764" s="184"/>
      <c r="BU764" s="184"/>
      <c r="BV764" s="184"/>
      <c r="BW764" s="184"/>
      <c r="BX764" s="184"/>
      <c r="BY764" s="184"/>
      <c r="BZ764" s="184"/>
      <c r="CA764" s="184"/>
      <c r="CB764" s="184"/>
      <c r="CC764" s="184"/>
      <c r="CD764" s="184"/>
      <c r="CE764" s="184"/>
      <c r="CF764" s="184"/>
      <c r="CG764" s="184"/>
      <c r="CH764" s="184"/>
      <c r="CI764" s="184"/>
      <c r="CJ764" s="184"/>
      <c r="CK764" s="184"/>
      <c r="CL764" s="184"/>
      <c r="CM764" s="193"/>
    </row>
    <row r="765" spans="52:91" s="164" customFormat="1" ht="14.4" customHeight="1" x14ac:dyDescent="0.25">
      <c r="AZ765" s="192"/>
      <c r="BA765" s="184"/>
      <c r="BB765" s="184"/>
      <c r="BC765" s="184"/>
      <c r="BD765" s="184"/>
      <c r="BE765" s="184"/>
      <c r="BF765" s="184"/>
      <c r="BG765" s="184"/>
      <c r="BH765" s="184"/>
      <c r="BI765" s="184"/>
      <c r="BJ765" s="184"/>
      <c r="BK765" s="184"/>
      <c r="BL765" s="184"/>
      <c r="BM765" s="184"/>
      <c r="BN765" s="184"/>
      <c r="BO765" s="184"/>
      <c r="BP765" s="184"/>
      <c r="BQ765" s="184"/>
      <c r="BR765" s="184"/>
      <c r="BS765" s="184"/>
      <c r="BT765" s="184"/>
      <c r="BU765" s="184"/>
      <c r="BV765" s="184"/>
      <c r="BW765" s="184"/>
      <c r="BX765" s="184"/>
      <c r="BY765" s="184"/>
      <c r="BZ765" s="184"/>
      <c r="CA765" s="184"/>
      <c r="CB765" s="184"/>
      <c r="CC765" s="184"/>
      <c r="CD765" s="184"/>
      <c r="CE765" s="184"/>
      <c r="CF765" s="184"/>
      <c r="CG765" s="184"/>
      <c r="CH765" s="184"/>
      <c r="CI765" s="184"/>
      <c r="CJ765" s="184"/>
      <c r="CK765" s="184"/>
      <c r="CL765" s="184"/>
      <c r="CM765" s="193"/>
    </row>
    <row r="766" spans="52:91" s="164" customFormat="1" ht="14.4" customHeight="1" x14ac:dyDescent="0.25">
      <c r="AZ766" s="192"/>
      <c r="BA766" s="184"/>
      <c r="BB766" s="184"/>
      <c r="BC766" s="184"/>
      <c r="BD766" s="184"/>
      <c r="BE766" s="184"/>
      <c r="BF766" s="184"/>
      <c r="BG766" s="184"/>
      <c r="BH766" s="184"/>
      <c r="BI766" s="184"/>
      <c r="BJ766" s="184"/>
      <c r="BK766" s="184"/>
      <c r="BL766" s="184"/>
      <c r="BM766" s="184"/>
      <c r="BN766" s="184"/>
      <c r="BO766" s="184"/>
      <c r="BP766" s="184"/>
      <c r="BQ766" s="184"/>
      <c r="BR766" s="184"/>
      <c r="BS766" s="184"/>
      <c r="BT766" s="184"/>
      <c r="BU766" s="184"/>
      <c r="BV766" s="184"/>
      <c r="BW766" s="184"/>
      <c r="BX766" s="184"/>
      <c r="BY766" s="184"/>
      <c r="BZ766" s="184"/>
      <c r="CA766" s="184"/>
      <c r="CB766" s="184"/>
      <c r="CC766" s="184"/>
      <c r="CD766" s="184"/>
      <c r="CE766" s="184"/>
      <c r="CF766" s="184"/>
      <c r="CG766" s="184"/>
      <c r="CH766" s="184"/>
      <c r="CI766" s="184"/>
      <c r="CJ766" s="184"/>
      <c r="CK766" s="184"/>
      <c r="CL766" s="184"/>
      <c r="CM766" s="193"/>
    </row>
    <row r="767" spans="52:91" s="164" customFormat="1" ht="14.4" customHeight="1" x14ac:dyDescent="0.25">
      <c r="AZ767" s="192"/>
      <c r="BA767" s="184"/>
      <c r="BB767" s="184"/>
      <c r="BC767" s="184"/>
      <c r="BD767" s="184"/>
      <c r="BE767" s="184"/>
      <c r="BF767" s="184"/>
      <c r="BG767" s="184"/>
      <c r="BH767" s="184"/>
      <c r="BI767" s="184"/>
      <c r="BJ767" s="184"/>
      <c r="BK767" s="184"/>
      <c r="BL767" s="184"/>
      <c r="BM767" s="184"/>
      <c r="BN767" s="184"/>
      <c r="BO767" s="184"/>
      <c r="BP767" s="184"/>
      <c r="BQ767" s="184"/>
      <c r="BR767" s="184"/>
      <c r="BS767" s="184"/>
      <c r="BT767" s="184"/>
      <c r="BU767" s="184"/>
      <c r="BV767" s="184"/>
      <c r="BW767" s="184"/>
      <c r="BX767" s="184"/>
      <c r="BY767" s="184"/>
      <c r="BZ767" s="184"/>
      <c r="CA767" s="184"/>
      <c r="CB767" s="184"/>
      <c r="CC767" s="184"/>
      <c r="CD767" s="184"/>
      <c r="CE767" s="184"/>
      <c r="CF767" s="184"/>
      <c r="CG767" s="184"/>
      <c r="CH767" s="184"/>
      <c r="CI767" s="184"/>
      <c r="CJ767" s="184"/>
      <c r="CK767" s="184"/>
      <c r="CL767" s="184"/>
      <c r="CM767" s="193"/>
    </row>
    <row r="768" spans="52:91" s="164" customFormat="1" ht="14.4" customHeight="1" x14ac:dyDescent="0.25">
      <c r="AZ768" s="192"/>
      <c r="BA768" s="184"/>
      <c r="BB768" s="184"/>
      <c r="BC768" s="184"/>
      <c r="BD768" s="184"/>
      <c r="BE768" s="184"/>
      <c r="BF768" s="184"/>
      <c r="BG768" s="184"/>
      <c r="BH768" s="184"/>
      <c r="BI768" s="184"/>
      <c r="BJ768" s="184"/>
      <c r="BK768" s="184"/>
      <c r="BL768" s="184"/>
      <c r="BM768" s="184"/>
      <c r="BN768" s="184"/>
      <c r="BO768" s="184"/>
      <c r="BP768" s="184"/>
      <c r="BQ768" s="184"/>
      <c r="BR768" s="184"/>
      <c r="BS768" s="184"/>
      <c r="BT768" s="184"/>
      <c r="BU768" s="184"/>
      <c r="BV768" s="184"/>
      <c r="BW768" s="184"/>
      <c r="BX768" s="184"/>
      <c r="BY768" s="184"/>
      <c r="BZ768" s="184"/>
      <c r="CA768" s="184"/>
      <c r="CB768" s="184"/>
      <c r="CC768" s="184"/>
      <c r="CD768" s="184"/>
      <c r="CE768" s="184"/>
      <c r="CF768" s="184"/>
      <c r="CG768" s="184"/>
      <c r="CH768" s="184"/>
      <c r="CI768" s="184"/>
      <c r="CJ768" s="184"/>
      <c r="CK768" s="184"/>
      <c r="CL768" s="184"/>
      <c r="CM768" s="193"/>
    </row>
    <row r="769" spans="52:91" s="164" customFormat="1" ht="14.4" customHeight="1" x14ac:dyDescent="0.25">
      <c r="AZ769" s="192"/>
      <c r="BA769" s="184"/>
      <c r="BB769" s="184"/>
      <c r="BC769" s="184"/>
      <c r="BD769" s="184"/>
      <c r="BE769" s="184"/>
      <c r="BF769" s="184"/>
      <c r="BG769" s="184"/>
      <c r="BH769" s="184"/>
      <c r="BI769" s="184"/>
      <c r="BJ769" s="184"/>
      <c r="BK769" s="184"/>
      <c r="BL769" s="184"/>
      <c r="BM769" s="184"/>
      <c r="BN769" s="184"/>
      <c r="BO769" s="184"/>
      <c r="BP769" s="184"/>
      <c r="BQ769" s="184"/>
      <c r="BR769" s="184"/>
      <c r="BS769" s="184"/>
      <c r="BT769" s="184"/>
      <c r="BU769" s="184"/>
      <c r="BV769" s="184"/>
      <c r="BW769" s="184"/>
      <c r="BX769" s="184"/>
      <c r="BY769" s="184"/>
      <c r="BZ769" s="184"/>
      <c r="CA769" s="184"/>
      <c r="CB769" s="184"/>
      <c r="CC769" s="184"/>
      <c r="CD769" s="184"/>
      <c r="CE769" s="184"/>
      <c r="CF769" s="184"/>
      <c r="CG769" s="184"/>
      <c r="CH769" s="184"/>
      <c r="CI769" s="184"/>
      <c r="CJ769" s="184"/>
      <c r="CK769" s="184"/>
      <c r="CL769" s="184"/>
      <c r="CM769" s="193"/>
    </row>
    <row r="770" spans="52:91" s="164" customFormat="1" ht="14.4" customHeight="1" x14ac:dyDescent="0.25">
      <c r="AZ770" s="192"/>
      <c r="BA770" s="184"/>
      <c r="BB770" s="184"/>
      <c r="BC770" s="184"/>
      <c r="BD770" s="184"/>
      <c r="BE770" s="184"/>
      <c r="BF770" s="184"/>
      <c r="BG770" s="184"/>
      <c r="BH770" s="184"/>
      <c r="BI770" s="184"/>
      <c r="BJ770" s="184"/>
      <c r="BK770" s="184"/>
      <c r="BL770" s="184"/>
      <c r="BM770" s="184"/>
      <c r="BN770" s="184"/>
      <c r="BO770" s="184"/>
      <c r="BP770" s="184"/>
      <c r="BQ770" s="184"/>
      <c r="BR770" s="184"/>
      <c r="BS770" s="184"/>
      <c r="BT770" s="184"/>
      <c r="BU770" s="184"/>
      <c r="BV770" s="184"/>
      <c r="BW770" s="184"/>
      <c r="BX770" s="184"/>
      <c r="BY770" s="184"/>
      <c r="BZ770" s="184"/>
      <c r="CA770" s="184"/>
      <c r="CB770" s="184"/>
      <c r="CC770" s="184"/>
      <c r="CD770" s="184"/>
      <c r="CE770" s="184"/>
      <c r="CF770" s="184"/>
      <c r="CG770" s="184"/>
      <c r="CH770" s="184"/>
      <c r="CI770" s="184"/>
      <c r="CJ770" s="184"/>
      <c r="CK770" s="184"/>
      <c r="CL770" s="184"/>
      <c r="CM770" s="193"/>
    </row>
    <row r="771" spans="52:91" s="164" customFormat="1" ht="14.4" customHeight="1" x14ac:dyDescent="0.25">
      <c r="AZ771" s="192"/>
      <c r="BA771" s="184"/>
      <c r="BB771" s="184"/>
      <c r="BC771" s="184"/>
      <c r="BD771" s="184"/>
      <c r="BE771" s="184"/>
      <c r="BF771" s="184"/>
      <c r="BG771" s="184"/>
      <c r="BH771" s="184"/>
      <c r="BI771" s="184"/>
      <c r="BJ771" s="184"/>
      <c r="BK771" s="184"/>
      <c r="BL771" s="184"/>
      <c r="BM771" s="184"/>
      <c r="BN771" s="184"/>
      <c r="BO771" s="184"/>
      <c r="BP771" s="184"/>
      <c r="BQ771" s="184"/>
      <c r="BR771" s="184"/>
      <c r="BS771" s="184"/>
      <c r="BT771" s="184"/>
      <c r="BU771" s="184"/>
      <c r="BV771" s="184"/>
      <c r="BW771" s="184"/>
      <c r="BX771" s="184"/>
      <c r="BY771" s="184"/>
      <c r="BZ771" s="184"/>
      <c r="CA771" s="184"/>
      <c r="CB771" s="184"/>
      <c r="CC771" s="184"/>
      <c r="CD771" s="184"/>
      <c r="CE771" s="184"/>
      <c r="CF771" s="184"/>
      <c r="CG771" s="184"/>
      <c r="CH771" s="184"/>
      <c r="CI771" s="184"/>
      <c r="CJ771" s="184"/>
      <c r="CK771" s="184"/>
      <c r="CL771" s="184"/>
      <c r="CM771" s="193"/>
    </row>
    <row r="772" spans="52:91" s="164" customFormat="1" ht="14.4" customHeight="1" x14ac:dyDescent="0.25">
      <c r="AZ772" s="192"/>
      <c r="BA772" s="184"/>
      <c r="BB772" s="184"/>
      <c r="BC772" s="184"/>
      <c r="BD772" s="184"/>
      <c r="BE772" s="184"/>
      <c r="BF772" s="184"/>
      <c r="BG772" s="184"/>
      <c r="BH772" s="184"/>
      <c r="BI772" s="184"/>
      <c r="BJ772" s="184"/>
      <c r="BK772" s="184"/>
      <c r="BL772" s="184"/>
      <c r="BM772" s="184"/>
      <c r="BN772" s="184"/>
      <c r="BO772" s="184"/>
      <c r="BP772" s="184"/>
      <c r="BQ772" s="184"/>
      <c r="BR772" s="184"/>
      <c r="BS772" s="184"/>
      <c r="BT772" s="184"/>
      <c r="BU772" s="184"/>
      <c r="BV772" s="184"/>
      <c r="BW772" s="184"/>
      <c r="BX772" s="184"/>
      <c r="BY772" s="184"/>
      <c r="BZ772" s="184"/>
      <c r="CA772" s="184"/>
      <c r="CB772" s="184"/>
      <c r="CC772" s="184"/>
      <c r="CD772" s="184"/>
      <c r="CE772" s="184"/>
      <c r="CF772" s="184"/>
      <c r="CG772" s="184"/>
      <c r="CH772" s="184"/>
      <c r="CI772" s="184"/>
      <c r="CJ772" s="184"/>
      <c r="CK772" s="184"/>
      <c r="CL772" s="184"/>
      <c r="CM772" s="193"/>
    </row>
    <row r="773" spans="52:91" s="164" customFormat="1" ht="14.4" customHeight="1" x14ac:dyDescent="0.25">
      <c r="AZ773" s="192"/>
      <c r="BA773" s="184"/>
      <c r="BB773" s="184"/>
      <c r="BC773" s="184"/>
      <c r="BD773" s="184"/>
      <c r="BE773" s="184"/>
      <c r="BF773" s="184"/>
      <c r="BG773" s="184"/>
      <c r="BH773" s="184"/>
      <c r="BI773" s="184"/>
      <c r="BJ773" s="184"/>
      <c r="BK773" s="184"/>
      <c r="BL773" s="184"/>
      <c r="BM773" s="184"/>
      <c r="BN773" s="184"/>
      <c r="BO773" s="184"/>
      <c r="BP773" s="184"/>
      <c r="BQ773" s="184"/>
      <c r="BR773" s="184"/>
      <c r="BS773" s="184"/>
      <c r="BT773" s="184"/>
      <c r="BU773" s="184"/>
      <c r="BV773" s="184"/>
      <c r="BW773" s="184"/>
      <c r="BX773" s="184"/>
      <c r="BY773" s="184"/>
      <c r="BZ773" s="184"/>
      <c r="CA773" s="184"/>
      <c r="CB773" s="184"/>
      <c r="CC773" s="184"/>
      <c r="CD773" s="184"/>
      <c r="CE773" s="184"/>
      <c r="CF773" s="184"/>
      <c r="CG773" s="184"/>
      <c r="CH773" s="184"/>
      <c r="CI773" s="184"/>
      <c r="CJ773" s="184"/>
      <c r="CK773" s="184"/>
      <c r="CL773" s="184"/>
      <c r="CM773" s="193"/>
    </row>
    <row r="774" spans="52:91" s="164" customFormat="1" ht="14.4" customHeight="1" x14ac:dyDescent="0.25">
      <c r="AZ774" s="192"/>
      <c r="BA774" s="184"/>
      <c r="BB774" s="184"/>
      <c r="BC774" s="184"/>
      <c r="BD774" s="184"/>
      <c r="BE774" s="184"/>
      <c r="BF774" s="184"/>
      <c r="BG774" s="184"/>
      <c r="BH774" s="184"/>
      <c r="BI774" s="184"/>
      <c r="BJ774" s="184"/>
      <c r="BK774" s="184"/>
      <c r="BL774" s="184"/>
      <c r="BM774" s="184"/>
      <c r="BN774" s="184"/>
      <c r="BO774" s="184"/>
      <c r="BP774" s="184"/>
      <c r="BQ774" s="184"/>
      <c r="BR774" s="184"/>
      <c r="BS774" s="184"/>
      <c r="BT774" s="184"/>
      <c r="BU774" s="184"/>
      <c r="BV774" s="184"/>
      <c r="BW774" s="184"/>
      <c r="BX774" s="184"/>
      <c r="BY774" s="184"/>
      <c r="BZ774" s="184"/>
      <c r="CA774" s="184"/>
      <c r="CB774" s="184"/>
      <c r="CC774" s="184"/>
      <c r="CD774" s="184"/>
      <c r="CE774" s="184"/>
      <c r="CF774" s="184"/>
      <c r="CG774" s="184"/>
      <c r="CH774" s="184"/>
      <c r="CI774" s="184"/>
      <c r="CJ774" s="184"/>
      <c r="CK774" s="184"/>
      <c r="CL774" s="184"/>
      <c r="CM774" s="193"/>
    </row>
    <row r="775" spans="52:91" s="164" customFormat="1" ht="14.4" customHeight="1" x14ac:dyDescent="0.25">
      <c r="AZ775" s="192"/>
      <c r="BA775" s="184"/>
      <c r="BB775" s="184"/>
      <c r="BC775" s="184"/>
      <c r="BD775" s="184"/>
      <c r="BE775" s="184"/>
      <c r="BF775" s="184"/>
      <c r="BG775" s="184"/>
      <c r="BH775" s="184"/>
      <c r="BI775" s="184"/>
      <c r="BJ775" s="184"/>
      <c r="BK775" s="184"/>
      <c r="BL775" s="184"/>
      <c r="BM775" s="184"/>
      <c r="BN775" s="184"/>
      <c r="BO775" s="184"/>
      <c r="BP775" s="184"/>
      <c r="BQ775" s="184"/>
      <c r="BR775" s="184"/>
      <c r="BS775" s="184"/>
      <c r="BT775" s="184"/>
      <c r="BU775" s="184"/>
      <c r="BV775" s="184"/>
      <c r="BW775" s="184"/>
      <c r="BX775" s="184"/>
      <c r="BY775" s="184"/>
      <c r="BZ775" s="184"/>
      <c r="CA775" s="184"/>
      <c r="CB775" s="184"/>
      <c r="CC775" s="184"/>
      <c r="CD775" s="184"/>
      <c r="CE775" s="184"/>
      <c r="CF775" s="184"/>
      <c r="CG775" s="184"/>
      <c r="CH775" s="184"/>
      <c r="CI775" s="184"/>
      <c r="CJ775" s="184"/>
      <c r="CK775" s="184"/>
      <c r="CL775" s="184"/>
      <c r="CM775" s="193"/>
    </row>
    <row r="776" spans="52:91" s="164" customFormat="1" ht="14.4" customHeight="1" x14ac:dyDescent="0.25">
      <c r="AZ776" s="192"/>
      <c r="BA776" s="184"/>
      <c r="BB776" s="184"/>
      <c r="BC776" s="184"/>
      <c r="BD776" s="184"/>
      <c r="BE776" s="184"/>
      <c r="BF776" s="184"/>
      <c r="BG776" s="184"/>
      <c r="BH776" s="184"/>
      <c r="BI776" s="184"/>
      <c r="BJ776" s="184"/>
      <c r="BK776" s="184"/>
      <c r="BL776" s="184"/>
      <c r="BM776" s="184"/>
      <c r="BN776" s="184"/>
      <c r="BO776" s="184"/>
      <c r="BP776" s="184"/>
      <c r="BQ776" s="184"/>
      <c r="BR776" s="184"/>
      <c r="BS776" s="184"/>
      <c r="BT776" s="184"/>
      <c r="BU776" s="184"/>
      <c r="BV776" s="184"/>
      <c r="BW776" s="184"/>
      <c r="BX776" s="184"/>
      <c r="BY776" s="184"/>
      <c r="BZ776" s="184"/>
      <c r="CA776" s="184"/>
      <c r="CB776" s="184"/>
      <c r="CC776" s="184"/>
      <c r="CD776" s="184"/>
      <c r="CE776" s="184"/>
      <c r="CF776" s="184"/>
      <c r="CG776" s="184"/>
      <c r="CH776" s="184"/>
      <c r="CI776" s="184"/>
      <c r="CJ776" s="184"/>
      <c r="CK776" s="184"/>
      <c r="CL776" s="184"/>
      <c r="CM776" s="193"/>
    </row>
    <row r="777" spans="52:91" s="164" customFormat="1" ht="14.4" customHeight="1" x14ac:dyDescent="0.25">
      <c r="AZ777" s="192"/>
      <c r="BA777" s="184"/>
      <c r="BB777" s="184"/>
      <c r="BC777" s="184"/>
      <c r="BD777" s="184"/>
      <c r="BE777" s="184"/>
      <c r="BF777" s="184"/>
      <c r="BG777" s="184"/>
      <c r="BH777" s="184"/>
      <c r="BI777" s="184"/>
      <c r="BJ777" s="184"/>
      <c r="BK777" s="184"/>
      <c r="BL777" s="184"/>
      <c r="BM777" s="184"/>
      <c r="BN777" s="184"/>
      <c r="BO777" s="184"/>
      <c r="BP777" s="184"/>
      <c r="BQ777" s="184"/>
      <c r="BR777" s="184"/>
      <c r="BS777" s="184"/>
      <c r="BT777" s="184"/>
      <c r="BU777" s="184"/>
      <c r="BV777" s="184"/>
      <c r="BW777" s="184"/>
      <c r="BX777" s="184"/>
      <c r="BY777" s="184"/>
      <c r="BZ777" s="184"/>
      <c r="CA777" s="184"/>
      <c r="CB777" s="184"/>
      <c r="CC777" s="184"/>
      <c r="CD777" s="184"/>
      <c r="CE777" s="184"/>
      <c r="CF777" s="184"/>
      <c r="CG777" s="184"/>
      <c r="CH777" s="184"/>
      <c r="CI777" s="184"/>
      <c r="CJ777" s="184"/>
      <c r="CK777" s="184"/>
      <c r="CL777" s="184"/>
      <c r="CM777" s="193"/>
    </row>
    <row r="778" spans="52:91" s="164" customFormat="1" ht="14.4" customHeight="1" x14ac:dyDescent="0.25">
      <c r="AZ778" s="192"/>
      <c r="BA778" s="184"/>
      <c r="BB778" s="184"/>
      <c r="BC778" s="184"/>
      <c r="BD778" s="184"/>
      <c r="BE778" s="184"/>
      <c r="BF778" s="184"/>
      <c r="BG778" s="184"/>
      <c r="BH778" s="184"/>
      <c r="BI778" s="184"/>
      <c r="BJ778" s="184"/>
      <c r="BK778" s="184"/>
      <c r="BL778" s="184"/>
      <c r="BM778" s="184"/>
      <c r="BN778" s="184"/>
      <c r="BO778" s="184"/>
      <c r="BP778" s="184"/>
      <c r="BQ778" s="184"/>
      <c r="BR778" s="184"/>
      <c r="BS778" s="184"/>
      <c r="BT778" s="184"/>
      <c r="BU778" s="184"/>
      <c r="BV778" s="184"/>
      <c r="BW778" s="184"/>
      <c r="BX778" s="184"/>
      <c r="BY778" s="184"/>
      <c r="BZ778" s="184"/>
      <c r="CA778" s="184"/>
      <c r="CB778" s="184"/>
      <c r="CC778" s="184"/>
      <c r="CD778" s="184"/>
      <c r="CE778" s="184"/>
      <c r="CF778" s="184"/>
      <c r="CG778" s="184"/>
      <c r="CH778" s="184"/>
      <c r="CI778" s="184"/>
      <c r="CJ778" s="184"/>
      <c r="CK778" s="184"/>
      <c r="CL778" s="184"/>
      <c r="CM778" s="193"/>
    </row>
    <row r="779" spans="52:91" s="164" customFormat="1" ht="14.4" customHeight="1" x14ac:dyDescent="0.25">
      <c r="AZ779" s="192"/>
      <c r="BA779" s="184"/>
      <c r="BB779" s="184"/>
      <c r="BC779" s="184"/>
      <c r="BD779" s="184"/>
      <c r="BE779" s="184"/>
      <c r="BF779" s="184"/>
      <c r="BG779" s="184"/>
      <c r="BH779" s="184"/>
      <c r="BI779" s="184"/>
      <c r="BJ779" s="184"/>
      <c r="BK779" s="184"/>
      <c r="BL779" s="184"/>
      <c r="BM779" s="184"/>
      <c r="BN779" s="184"/>
      <c r="BO779" s="184"/>
      <c r="BP779" s="184"/>
      <c r="BQ779" s="184"/>
      <c r="BR779" s="184"/>
      <c r="BS779" s="184"/>
      <c r="BT779" s="184"/>
      <c r="BU779" s="184"/>
      <c r="BV779" s="184"/>
      <c r="BW779" s="184"/>
      <c r="BX779" s="184"/>
      <c r="BY779" s="184"/>
      <c r="BZ779" s="184"/>
      <c r="CA779" s="184"/>
      <c r="CB779" s="184"/>
      <c r="CC779" s="184"/>
      <c r="CD779" s="184"/>
      <c r="CE779" s="184"/>
      <c r="CF779" s="184"/>
      <c r="CG779" s="184"/>
      <c r="CH779" s="184"/>
      <c r="CI779" s="184"/>
      <c r="CJ779" s="184"/>
      <c r="CK779" s="184"/>
      <c r="CL779" s="184"/>
      <c r="CM779" s="193"/>
    </row>
    <row r="780" spans="52:91" s="164" customFormat="1" ht="14.4" customHeight="1" x14ac:dyDescent="0.25">
      <c r="AZ780" s="192"/>
      <c r="BA780" s="184"/>
      <c r="BB780" s="184"/>
      <c r="BC780" s="184"/>
      <c r="BD780" s="184"/>
      <c r="BE780" s="184"/>
      <c r="BF780" s="184"/>
      <c r="BG780" s="184"/>
      <c r="BH780" s="184"/>
      <c r="BI780" s="184"/>
      <c r="BJ780" s="184"/>
      <c r="BK780" s="184"/>
      <c r="BL780" s="184"/>
      <c r="BM780" s="184"/>
      <c r="BN780" s="184"/>
      <c r="BO780" s="184"/>
      <c r="BP780" s="184"/>
      <c r="BQ780" s="184"/>
      <c r="BR780" s="184"/>
      <c r="BS780" s="184"/>
      <c r="BT780" s="184"/>
      <c r="BU780" s="184"/>
      <c r="BV780" s="184"/>
      <c r="BW780" s="184"/>
      <c r="BX780" s="184"/>
      <c r="BY780" s="184"/>
      <c r="BZ780" s="184"/>
      <c r="CA780" s="184"/>
      <c r="CB780" s="184"/>
      <c r="CC780" s="184"/>
      <c r="CD780" s="184"/>
      <c r="CE780" s="184"/>
      <c r="CF780" s="184"/>
      <c r="CG780" s="184"/>
      <c r="CH780" s="184"/>
      <c r="CI780" s="184"/>
      <c r="CJ780" s="184"/>
      <c r="CK780" s="184"/>
      <c r="CL780" s="184"/>
      <c r="CM780" s="193"/>
    </row>
    <row r="781" spans="52:91" s="164" customFormat="1" ht="14.4" customHeight="1" x14ac:dyDescent="0.25">
      <c r="AZ781" s="192"/>
      <c r="BA781" s="184"/>
      <c r="BB781" s="184"/>
      <c r="BC781" s="184"/>
      <c r="BD781" s="184"/>
      <c r="BE781" s="184"/>
      <c r="BF781" s="184"/>
      <c r="BG781" s="184"/>
      <c r="BH781" s="184"/>
      <c r="BI781" s="184"/>
      <c r="BJ781" s="184"/>
      <c r="BK781" s="184"/>
      <c r="BL781" s="184"/>
      <c r="BM781" s="184"/>
      <c r="BN781" s="184"/>
      <c r="BO781" s="184"/>
      <c r="BP781" s="184"/>
      <c r="BQ781" s="184"/>
      <c r="BR781" s="184"/>
      <c r="BS781" s="184"/>
      <c r="BT781" s="184"/>
      <c r="BU781" s="184"/>
      <c r="BV781" s="184"/>
      <c r="BW781" s="184"/>
      <c r="BX781" s="184"/>
      <c r="BY781" s="184"/>
      <c r="BZ781" s="184"/>
      <c r="CA781" s="184"/>
      <c r="CB781" s="184"/>
      <c r="CC781" s="184"/>
      <c r="CD781" s="184"/>
      <c r="CE781" s="184"/>
      <c r="CF781" s="184"/>
      <c r="CG781" s="184"/>
      <c r="CH781" s="184"/>
      <c r="CI781" s="184"/>
      <c r="CJ781" s="184"/>
      <c r="CK781" s="184"/>
      <c r="CL781" s="184"/>
      <c r="CM781" s="193"/>
    </row>
    <row r="782" spans="52:91" s="164" customFormat="1" ht="14.4" customHeight="1" x14ac:dyDescent="0.25">
      <c r="AZ782" s="192"/>
      <c r="BA782" s="184"/>
      <c r="BB782" s="184"/>
      <c r="BC782" s="184"/>
      <c r="BD782" s="184"/>
      <c r="BE782" s="184"/>
      <c r="BF782" s="184"/>
      <c r="BG782" s="184"/>
      <c r="BH782" s="184"/>
      <c r="BI782" s="184"/>
      <c r="BJ782" s="184"/>
      <c r="BK782" s="184"/>
      <c r="BL782" s="184"/>
      <c r="BM782" s="184"/>
      <c r="BN782" s="184"/>
      <c r="BO782" s="184"/>
      <c r="BP782" s="184"/>
      <c r="BQ782" s="184"/>
      <c r="BR782" s="184"/>
      <c r="BS782" s="184"/>
      <c r="BT782" s="184"/>
      <c r="BU782" s="184"/>
      <c r="BV782" s="184"/>
      <c r="BW782" s="184"/>
      <c r="BX782" s="184"/>
      <c r="BY782" s="184"/>
      <c r="BZ782" s="184"/>
      <c r="CA782" s="184"/>
      <c r="CB782" s="184"/>
      <c r="CC782" s="184"/>
      <c r="CD782" s="184"/>
      <c r="CE782" s="184"/>
      <c r="CF782" s="184"/>
      <c r="CG782" s="184"/>
      <c r="CH782" s="184"/>
      <c r="CI782" s="184"/>
      <c r="CJ782" s="184"/>
      <c r="CK782" s="184"/>
      <c r="CL782" s="184"/>
      <c r="CM782" s="193"/>
    </row>
    <row r="783" spans="52:91" s="164" customFormat="1" ht="14.4" customHeight="1" x14ac:dyDescent="0.25">
      <c r="AZ783" s="192"/>
      <c r="BA783" s="184"/>
      <c r="BB783" s="184"/>
      <c r="BC783" s="184"/>
      <c r="BD783" s="184"/>
      <c r="BE783" s="184"/>
      <c r="BF783" s="184"/>
      <c r="BG783" s="184"/>
      <c r="BH783" s="184"/>
      <c r="BI783" s="184"/>
      <c r="BJ783" s="184"/>
      <c r="BK783" s="184"/>
      <c r="BL783" s="184"/>
      <c r="BM783" s="184"/>
      <c r="BN783" s="184"/>
      <c r="BO783" s="184"/>
      <c r="BP783" s="184"/>
      <c r="BQ783" s="184"/>
      <c r="BR783" s="184"/>
      <c r="BS783" s="184"/>
      <c r="BT783" s="184"/>
      <c r="BU783" s="184"/>
      <c r="BV783" s="184"/>
      <c r="BW783" s="184"/>
      <c r="BX783" s="184"/>
      <c r="BY783" s="184"/>
      <c r="BZ783" s="184"/>
      <c r="CA783" s="184"/>
      <c r="CB783" s="184"/>
      <c r="CC783" s="184"/>
      <c r="CD783" s="184"/>
      <c r="CE783" s="184"/>
      <c r="CF783" s="184"/>
      <c r="CG783" s="184"/>
      <c r="CH783" s="184"/>
      <c r="CI783" s="184"/>
      <c r="CJ783" s="184"/>
      <c r="CK783" s="184"/>
      <c r="CL783" s="184"/>
      <c r="CM783" s="193"/>
    </row>
    <row r="784" spans="52:91" s="164" customFormat="1" ht="14.4" customHeight="1" x14ac:dyDescent="0.25">
      <c r="AZ784" s="192"/>
      <c r="BA784" s="184"/>
      <c r="BB784" s="184"/>
      <c r="BC784" s="184"/>
      <c r="BD784" s="184"/>
      <c r="BE784" s="184"/>
      <c r="BF784" s="184"/>
      <c r="BG784" s="184"/>
      <c r="BH784" s="184"/>
      <c r="BI784" s="184"/>
      <c r="BJ784" s="184"/>
      <c r="BK784" s="184"/>
      <c r="BL784" s="184"/>
      <c r="BM784" s="184"/>
      <c r="BN784" s="184"/>
      <c r="BO784" s="184"/>
      <c r="BP784" s="184"/>
      <c r="BQ784" s="184"/>
      <c r="BR784" s="184"/>
      <c r="BS784" s="184"/>
      <c r="BT784" s="184"/>
      <c r="BU784" s="184"/>
      <c r="BV784" s="184"/>
      <c r="BW784" s="184"/>
      <c r="BX784" s="184"/>
      <c r="BY784" s="184"/>
      <c r="BZ784" s="184"/>
      <c r="CA784" s="184"/>
      <c r="CB784" s="184"/>
      <c r="CC784" s="184"/>
      <c r="CD784" s="184"/>
      <c r="CE784" s="184"/>
      <c r="CF784" s="184"/>
      <c r="CG784" s="184"/>
      <c r="CH784" s="184"/>
      <c r="CI784" s="184"/>
      <c r="CJ784" s="184"/>
      <c r="CK784" s="184"/>
      <c r="CL784" s="184"/>
      <c r="CM784" s="193"/>
    </row>
    <row r="785" spans="52:91" s="164" customFormat="1" ht="14.4" customHeight="1" x14ac:dyDescent="0.25">
      <c r="AZ785" s="192"/>
      <c r="BA785" s="184"/>
      <c r="BB785" s="184"/>
      <c r="BC785" s="184"/>
      <c r="BD785" s="184"/>
      <c r="BE785" s="184"/>
      <c r="BF785" s="184"/>
      <c r="BG785" s="184"/>
      <c r="BH785" s="184"/>
      <c r="BI785" s="184"/>
      <c r="BJ785" s="184"/>
      <c r="BK785" s="184"/>
      <c r="BL785" s="184"/>
      <c r="BM785" s="184"/>
      <c r="BN785" s="184"/>
      <c r="BO785" s="184"/>
      <c r="BP785" s="184"/>
      <c r="BQ785" s="184"/>
      <c r="BR785" s="184"/>
      <c r="BS785" s="184"/>
      <c r="BT785" s="184"/>
      <c r="BU785" s="184"/>
      <c r="BV785" s="184"/>
      <c r="BW785" s="184"/>
      <c r="BX785" s="184"/>
      <c r="BY785" s="184"/>
      <c r="BZ785" s="184"/>
      <c r="CA785" s="184"/>
      <c r="CB785" s="184"/>
      <c r="CC785" s="184"/>
      <c r="CD785" s="184"/>
      <c r="CE785" s="184"/>
      <c r="CF785" s="184"/>
      <c r="CG785" s="184"/>
      <c r="CH785" s="184"/>
      <c r="CI785" s="184"/>
      <c r="CJ785" s="184"/>
      <c r="CK785" s="184"/>
      <c r="CL785" s="184"/>
      <c r="CM785" s="193"/>
    </row>
    <row r="786" spans="52:91" s="164" customFormat="1" ht="14.4" customHeight="1" x14ac:dyDescent="0.25">
      <c r="AZ786" s="192"/>
      <c r="BA786" s="184"/>
      <c r="BB786" s="184"/>
      <c r="BC786" s="184"/>
      <c r="BD786" s="184"/>
      <c r="BE786" s="184"/>
      <c r="BF786" s="184"/>
      <c r="BG786" s="184"/>
      <c r="BH786" s="184"/>
      <c r="BI786" s="184"/>
      <c r="BJ786" s="184"/>
      <c r="BK786" s="184"/>
      <c r="BL786" s="184"/>
      <c r="BM786" s="184"/>
      <c r="BN786" s="184"/>
      <c r="BO786" s="184"/>
      <c r="BP786" s="184"/>
      <c r="BQ786" s="184"/>
      <c r="BR786" s="184"/>
      <c r="BS786" s="184"/>
      <c r="BT786" s="184"/>
      <c r="BU786" s="184"/>
      <c r="BV786" s="184"/>
      <c r="BW786" s="184"/>
      <c r="BX786" s="184"/>
      <c r="BY786" s="184"/>
      <c r="BZ786" s="184"/>
      <c r="CA786" s="184"/>
      <c r="CB786" s="184"/>
      <c r="CC786" s="184"/>
      <c r="CD786" s="184"/>
      <c r="CE786" s="184"/>
      <c r="CF786" s="184"/>
      <c r="CG786" s="184"/>
      <c r="CH786" s="184"/>
      <c r="CI786" s="184"/>
      <c r="CJ786" s="184"/>
      <c r="CK786" s="184"/>
      <c r="CL786" s="184"/>
      <c r="CM786" s="193"/>
    </row>
    <row r="787" spans="52:91" s="164" customFormat="1" ht="14.4" customHeight="1" x14ac:dyDescent="0.25">
      <c r="AZ787" s="192"/>
      <c r="BA787" s="184"/>
      <c r="BB787" s="184"/>
      <c r="BC787" s="184"/>
      <c r="BD787" s="184"/>
      <c r="BE787" s="184"/>
      <c r="BF787" s="184"/>
      <c r="BG787" s="184"/>
      <c r="BH787" s="184"/>
      <c r="BI787" s="184"/>
      <c r="BJ787" s="184"/>
      <c r="BK787" s="184"/>
      <c r="BL787" s="184"/>
      <c r="BM787" s="184"/>
      <c r="BN787" s="184"/>
      <c r="BO787" s="184"/>
      <c r="BP787" s="184"/>
      <c r="BQ787" s="184"/>
      <c r="BR787" s="184"/>
      <c r="BS787" s="184"/>
      <c r="BT787" s="184"/>
      <c r="BU787" s="184"/>
      <c r="BV787" s="184"/>
      <c r="BW787" s="184"/>
      <c r="BX787" s="184"/>
      <c r="BY787" s="184"/>
      <c r="BZ787" s="184"/>
      <c r="CA787" s="184"/>
      <c r="CB787" s="184"/>
      <c r="CC787" s="184"/>
      <c r="CD787" s="184"/>
      <c r="CE787" s="184"/>
      <c r="CF787" s="184"/>
      <c r="CG787" s="184"/>
      <c r="CH787" s="184"/>
      <c r="CI787" s="184"/>
      <c r="CJ787" s="184"/>
      <c r="CK787" s="184"/>
      <c r="CL787" s="184"/>
      <c r="CM787" s="193"/>
    </row>
    <row r="788" spans="52:91" s="164" customFormat="1" ht="14.4" customHeight="1" x14ac:dyDescent="0.25">
      <c r="AZ788" s="192"/>
      <c r="BA788" s="184"/>
      <c r="BB788" s="184"/>
      <c r="BC788" s="184"/>
      <c r="BD788" s="184"/>
      <c r="BE788" s="184"/>
      <c r="BF788" s="184"/>
      <c r="BG788" s="184"/>
      <c r="BH788" s="184"/>
      <c r="BI788" s="184"/>
      <c r="BJ788" s="184"/>
      <c r="BK788" s="184"/>
      <c r="BL788" s="184"/>
      <c r="BM788" s="184"/>
      <c r="BN788" s="184"/>
      <c r="BO788" s="184"/>
      <c r="BP788" s="184"/>
      <c r="BQ788" s="184"/>
      <c r="BR788" s="184"/>
      <c r="BS788" s="184"/>
      <c r="BT788" s="184"/>
      <c r="BU788" s="184"/>
      <c r="BV788" s="184"/>
      <c r="BW788" s="184"/>
      <c r="BX788" s="184"/>
      <c r="BY788" s="184"/>
      <c r="BZ788" s="184"/>
      <c r="CA788" s="184"/>
      <c r="CB788" s="184"/>
      <c r="CC788" s="184"/>
      <c r="CD788" s="184"/>
      <c r="CE788" s="184"/>
      <c r="CF788" s="184"/>
      <c r="CG788" s="184"/>
      <c r="CH788" s="184"/>
      <c r="CI788" s="184"/>
      <c r="CJ788" s="184"/>
      <c r="CK788" s="184"/>
      <c r="CL788" s="184"/>
      <c r="CM788" s="193"/>
    </row>
    <row r="789" spans="52:91" s="164" customFormat="1" ht="14.4" customHeight="1" x14ac:dyDescent="0.25">
      <c r="AZ789" s="192"/>
      <c r="BA789" s="184"/>
      <c r="BB789" s="184"/>
      <c r="BC789" s="184"/>
      <c r="BD789" s="184"/>
      <c r="BE789" s="184"/>
      <c r="BF789" s="184"/>
      <c r="BG789" s="184"/>
      <c r="BH789" s="184"/>
      <c r="BI789" s="184"/>
      <c r="BJ789" s="184"/>
      <c r="BK789" s="184"/>
      <c r="BL789" s="184"/>
      <c r="BM789" s="184"/>
      <c r="BN789" s="184"/>
      <c r="BO789" s="184"/>
      <c r="BP789" s="184"/>
      <c r="BQ789" s="184"/>
      <c r="BR789" s="184"/>
      <c r="BS789" s="184"/>
      <c r="BT789" s="184"/>
      <c r="BU789" s="184"/>
      <c r="BV789" s="184"/>
      <c r="BW789" s="184"/>
      <c r="BX789" s="184"/>
      <c r="BY789" s="184"/>
      <c r="BZ789" s="184"/>
      <c r="CA789" s="184"/>
      <c r="CB789" s="184"/>
      <c r="CC789" s="184"/>
      <c r="CD789" s="184"/>
      <c r="CE789" s="184"/>
      <c r="CF789" s="184"/>
      <c r="CG789" s="184"/>
      <c r="CH789" s="184"/>
      <c r="CI789" s="184"/>
      <c r="CJ789" s="184"/>
      <c r="CK789" s="184"/>
      <c r="CL789" s="184"/>
      <c r="CM789" s="193"/>
    </row>
    <row r="790" spans="52:91" s="164" customFormat="1" ht="14.4" customHeight="1" x14ac:dyDescent="0.25">
      <c r="AZ790" s="192"/>
      <c r="BA790" s="184"/>
      <c r="BB790" s="184"/>
      <c r="BC790" s="184"/>
      <c r="BD790" s="184"/>
      <c r="BE790" s="184"/>
      <c r="BF790" s="184"/>
      <c r="BG790" s="184"/>
      <c r="BH790" s="184"/>
      <c r="BI790" s="184"/>
      <c r="BJ790" s="184"/>
      <c r="BK790" s="184"/>
      <c r="BL790" s="184"/>
      <c r="BM790" s="184"/>
      <c r="BN790" s="184"/>
      <c r="BO790" s="184"/>
      <c r="BP790" s="184"/>
      <c r="BQ790" s="184"/>
      <c r="BR790" s="184"/>
      <c r="BS790" s="184"/>
      <c r="BT790" s="184"/>
      <c r="BU790" s="184"/>
      <c r="BV790" s="184"/>
      <c r="BW790" s="184"/>
      <c r="BX790" s="184"/>
      <c r="BY790" s="184"/>
      <c r="BZ790" s="184"/>
      <c r="CA790" s="184"/>
      <c r="CB790" s="184"/>
      <c r="CC790" s="184"/>
      <c r="CD790" s="184"/>
      <c r="CE790" s="184"/>
      <c r="CF790" s="184"/>
      <c r="CG790" s="184"/>
      <c r="CH790" s="184"/>
      <c r="CI790" s="184"/>
      <c r="CJ790" s="184"/>
      <c r="CK790" s="184"/>
      <c r="CL790" s="184"/>
      <c r="CM790" s="193"/>
    </row>
    <row r="791" spans="52:91" s="164" customFormat="1" ht="14.4" customHeight="1" x14ac:dyDescent="0.25">
      <c r="AZ791" s="192"/>
      <c r="BA791" s="184"/>
      <c r="BB791" s="184"/>
      <c r="BC791" s="184"/>
      <c r="BD791" s="184"/>
      <c r="BE791" s="184"/>
      <c r="BF791" s="184"/>
      <c r="BG791" s="184"/>
      <c r="BH791" s="184"/>
      <c r="BI791" s="184"/>
      <c r="BJ791" s="184"/>
      <c r="BK791" s="184"/>
      <c r="BL791" s="184"/>
      <c r="BM791" s="184"/>
      <c r="BN791" s="184"/>
      <c r="BO791" s="184"/>
      <c r="BP791" s="184"/>
      <c r="BQ791" s="184"/>
      <c r="BR791" s="184"/>
      <c r="BS791" s="184"/>
      <c r="BT791" s="184"/>
      <c r="BU791" s="184"/>
      <c r="BV791" s="184"/>
      <c r="BW791" s="184"/>
      <c r="BX791" s="184"/>
      <c r="BY791" s="184"/>
      <c r="BZ791" s="184"/>
      <c r="CA791" s="184"/>
      <c r="CB791" s="184"/>
      <c r="CC791" s="184"/>
      <c r="CD791" s="184"/>
      <c r="CE791" s="184"/>
      <c r="CF791" s="184"/>
      <c r="CG791" s="184"/>
      <c r="CH791" s="184"/>
      <c r="CI791" s="184"/>
      <c r="CJ791" s="184"/>
      <c r="CK791" s="184"/>
      <c r="CL791" s="184"/>
      <c r="CM791" s="193"/>
    </row>
    <row r="792" spans="52:91" s="164" customFormat="1" ht="14.4" customHeight="1" x14ac:dyDescent="0.25">
      <c r="AZ792" s="192"/>
      <c r="BA792" s="184"/>
      <c r="BB792" s="184"/>
      <c r="BC792" s="184"/>
      <c r="BD792" s="184"/>
      <c r="BE792" s="184"/>
      <c r="BF792" s="184"/>
      <c r="BG792" s="184"/>
      <c r="BH792" s="184"/>
      <c r="BI792" s="184"/>
      <c r="BJ792" s="184"/>
      <c r="BK792" s="184"/>
      <c r="BL792" s="184"/>
      <c r="BM792" s="184"/>
      <c r="BN792" s="184"/>
      <c r="BO792" s="184"/>
      <c r="BP792" s="184"/>
      <c r="BQ792" s="184"/>
      <c r="BR792" s="184"/>
      <c r="BS792" s="184"/>
      <c r="BT792" s="184"/>
      <c r="BU792" s="184"/>
      <c r="BV792" s="184"/>
      <c r="BW792" s="184"/>
      <c r="BX792" s="184"/>
      <c r="BY792" s="184"/>
      <c r="BZ792" s="184"/>
      <c r="CA792" s="184"/>
      <c r="CB792" s="184"/>
      <c r="CC792" s="184"/>
      <c r="CD792" s="184"/>
      <c r="CE792" s="184"/>
      <c r="CF792" s="184"/>
      <c r="CG792" s="184"/>
      <c r="CH792" s="184"/>
      <c r="CI792" s="184"/>
      <c r="CJ792" s="184"/>
      <c r="CK792" s="184"/>
      <c r="CL792" s="184"/>
      <c r="CM792" s="193"/>
    </row>
    <row r="793" spans="52:91" s="164" customFormat="1" ht="14.4" customHeight="1" x14ac:dyDescent="0.25">
      <c r="AZ793" s="192"/>
      <c r="BA793" s="184"/>
      <c r="BB793" s="184"/>
      <c r="BC793" s="184"/>
      <c r="BD793" s="184"/>
      <c r="BE793" s="184"/>
      <c r="BF793" s="184"/>
      <c r="BG793" s="184"/>
      <c r="BH793" s="184"/>
      <c r="BI793" s="184"/>
      <c r="BJ793" s="184"/>
      <c r="BK793" s="184"/>
      <c r="BL793" s="184"/>
      <c r="BM793" s="184"/>
      <c r="BN793" s="184"/>
      <c r="BO793" s="184"/>
      <c r="BP793" s="184"/>
      <c r="BQ793" s="184"/>
      <c r="BR793" s="184"/>
      <c r="BS793" s="184"/>
      <c r="BT793" s="184"/>
      <c r="BU793" s="184"/>
      <c r="BV793" s="184"/>
      <c r="BW793" s="184"/>
      <c r="BX793" s="184"/>
      <c r="BY793" s="184"/>
      <c r="BZ793" s="184"/>
      <c r="CA793" s="184"/>
      <c r="CB793" s="184"/>
      <c r="CC793" s="184"/>
      <c r="CD793" s="184"/>
      <c r="CE793" s="184"/>
      <c r="CF793" s="184"/>
      <c r="CG793" s="184"/>
      <c r="CH793" s="184"/>
      <c r="CI793" s="184"/>
      <c r="CJ793" s="184"/>
      <c r="CK793" s="184"/>
      <c r="CL793" s="184"/>
      <c r="CM793" s="193"/>
    </row>
    <row r="794" spans="52:91" s="164" customFormat="1" ht="14.4" customHeight="1" x14ac:dyDescent="0.25">
      <c r="AZ794" s="192"/>
      <c r="BA794" s="184"/>
      <c r="BB794" s="184"/>
      <c r="BC794" s="184"/>
      <c r="BD794" s="184"/>
      <c r="BE794" s="184"/>
      <c r="BF794" s="184"/>
      <c r="BG794" s="184"/>
      <c r="BH794" s="184"/>
      <c r="BI794" s="184"/>
      <c r="BJ794" s="184"/>
      <c r="BK794" s="184"/>
      <c r="BL794" s="184"/>
      <c r="BM794" s="184"/>
      <c r="BN794" s="184"/>
      <c r="BO794" s="184"/>
      <c r="BP794" s="184"/>
      <c r="BQ794" s="184"/>
      <c r="BR794" s="184"/>
      <c r="BS794" s="184"/>
      <c r="BT794" s="184"/>
      <c r="BU794" s="184"/>
      <c r="BV794" s="184"/>
      <c r="BW794" s="184"/>
      <c r="BX794" s="184"/>
      <c r="BY794" s="184"/>
      <c r="BZ794" s="184"/>
      <c r="CA794" s="184"/>
      <c r="CB794" s="184"/>
      <c r="CC794" s="184"/>
      <c r="CD794" s="184"/>
      <c r="CE794" s="184"/>
      <c r="CF794" s="184"/>
      <c r="CG794" s="184"/>
      <c r="CH794" s="184"/>
      <c r="CI794" s="184"/>
      <c r="CJ794" s="184"/>
      <c r="CK794" s="184"/>
      <c r="CL794" s="184"/>
      <c r="CM794" s="193"/>
    </row>
    <row r="795" spans="52:91" s="164" customFormat="1" ht="14.4" customHeight="1" x14ac:dyDescent="0.25">
      <c r="AZ795" s="192"/>
      <c r="BA795" s="184"/>
      <c r="BB795" s="184"/>
      <c r="BC795" s="184"/>
      <c r="BD795" s="184"/>
      <c r="BE795" s="184"/>
      <c r="BF795" s="184"/>
      <c r="BG795" s="184"/>
      <c r="BH795" s="184"/>
      <c r="BI795" s="184"/>
      <c r="BJ795" s="184"/>
      <c r="BK795" s="184"/>
      <c r="BL795" s="184"/>
      <c r="BM795" s="184"/>
      <c r="BN795" s="184"/>
      <c r="BO795" s="184"/>
      <c r="BP795" s="184"/>
      <c r="BQ795" s="184"/>
      <c r="BR795" s="184"/>
      <c r="BS795" s="184"/>
      <c r="BT795" s="184"/>
      <c r="BU795" s="184"/>
      <c r="BV795" s="184"/>
      <c r="BW795" s="184"/>
      <c r="BX795" s="184"/>
      <c r="BY795" s="184"/>
      <c r="BZ795" s="184"/>
      <c r="CA795" s="184"/>
      <c r="CB795" s="184"/>
      <c r="CC795" s="184"/>
      <c r="CD795" s="184"/>
      <c r="CE795" s="184"/>
      <c r="CF795" s="184"/>
      <c r="CG795" s="184"/>
      <c r="CH795" s="184"/>
      <c r="CI795" s="184"/>
      <c r="CJ795" s="184"/>
      <c r="CK795" s="184"/>
      <c r="CL795" s="184"/>
      <c r="CM795" s="193"/>
    </row>
    <row r="796" spans="52:91" s="164" customFormat="1" ht="14.4" customHeight="1" x14ac:dyDescent="0.25">
      <c r="AZ796" s="192"/>
      <c r="BA796" s="184"/>
      <c r="BB796" s="184"/>
      <c r="BC796" s="184"/>
      <c r="BD796" s="184"/>
      <c r="BE796" s="184"/>
      <c r="BF796" s="184"/>
      <c r="BG796" s="184"/>
      <c r="BH796" s="184"/>
      <c r="BI796" s="184"/>
      <c r="BJ796" s="184"/>
      <c r="BK796" s="184"/>
      <c r="BL796" s="184"/>
      <c r="BM796" s="184"/>
      <c r="BN796" s="184"/>
      <c r="BO796" s="184"/>
      <c r="BP796" s="184"/>
      <c r="BQ796" s="184"/>
      <c r="BR796" s="184"/>
      <c r="BS796" s="184"/>
      <c r="BT796" s="184"/>
      <c r="BU796" s="184"/>
      <c r="BV796" s="184"/>
      <c r="BW796" s="184"/>
      <c r="BX796" s="184"/>
      <c r="BY796" s="184"/>
      <c r="BZ796" s="184"/>
      <c r="CA796" s="184"/>
      <c r="CB796" s="184"/>
      <c r="CC796" s="184"/>
      <c r="CD796" s="184"/>
      <c r="CE796" s="184"/>
      <c r="CF796" s="184"/>
      <c r="CG796" s="184"/>
      <c r="CH796" s="184"/>
      <c r="CI796" s="184"/>
      <c r="CJ796" s="184"/>
      <c r="CK796" s="184"/>
      <c r="CL796" s="184"/>
      <c r="CM796" s="193"/>
    </row>
    <row r="797" spans="52:91" s="164" customFormat="1" ht="14.4" customHeight="1" x14ac:dyDescent="0.25">
      <c r="AZ797" s="192"/>
      <c r="BA797" s="184"/>
      <c r="BB797" s="184"/>
      <c r="BC797" s="184"/>
      <c r="BD797" s="184"/>
      <c r="BE797" s="184"/>
      <c r="BF797" s="184"/>
      <c r="BG797" s="184"/>
      <c r="BH797" s="184"/>
      <c r="BI797" s="184"/>
      <c r="BJ797" s="184"/>
      <c r="BK797" s="184"/>
      <c r="BL797" s="184"/>
      <c r="BM797" s="184"/>
      <c r="BN797" s="184"/>
      <c r="BO797" s="184"/>
      <c r="BP797" s="184"/>
      <c r="BQ797" s="184"/>
      <c r="BR797" s="184"/>
      <c r="BS797" s="184"/>
      <c r="BT797" s="184"/>
      <c r="BU797" s="184"/>
      <c r="BV797" s="184"/>
      <c r="BW797" s="184"/>
      <c r="BX797" s="184"/>
      <c r="BY797" s="184"/>
      <c r="BZ797" s="184"/>
      <c r="CA797" s="184"/>
      <c r="CB797" s="184"/>
      <c r="CC797" s="184"/>
      <c r="CD797" s="184"/>
      <c r="CE797" s="184"/>
      <c r="CF797" s="184"/>
      <c r="CG797" s="184"/>
      <c r="CH797" s="184"/>
      <c r="CI797" s="184"/>
      <c r="CJ797" s="184"/>
      <c r="CK797" s="184"/>
      <c r="CL797" s="184"/>
      <c r="CM797" s="193"/>
    </row>
    <row r="798" spans="52:91" s="164" customFormat="1" ht="14.4" customHeight="1" x14ac:dyDescent="0.25">
      <c r="AZ798" s="192"/>
      <c r="BA798" s="184"/>
      <c r="BB798" s="184"/>
      <c r="BC798" s="184"/>
      <c r="BD798" s="184"/>
      <c r="BE798" s="184"/>
      <c r="BF798" s="184"/>
      <c r="BG798" s="184"/>
      <c r="BH798" s="184"/>
      <c r="BI798" s="184"/>
      <c r="BJ798" s="184"/>
      <c r="BK798" s="184"/>
      <c r="BL798" s="184"/>
      <c r="BM798" s="184"/>
      <c r="BN798" s="184"/>
      <c r="BO798" s="184"/>
      <c r="BP798" s="184"/>
      <c r="BQ798" s="184"/>
      <c r="BR798" s="184"/>
      <c r="BS798" s="184"/>
      <c r="BT798" s="184"/>
      <c r="BU798" s="184"/>
      <c r="BV798" s="184"/>
      <c r="BW798" s="184"/>
      <c r="BX798" s="184"/>
      <c r="BY798" s="184"/>
      <c r="BZ798" s="184"/>
      <c r="CA798" s="184"/>
      <c r="CB798" s="184"/>
      <c r="CC798" s="184"/>
      <c r="CD798" s="184"/>
      <c r="CE798" s="184"/>
      <c r="CF798" s="184"/>
      <c r="CG798" s="184"/>
      <c r="CH798" s="184"/>
      <c r="CI798" s="184"/>
      <c r="CJ798" s="184"/>
      <c r="CK798" s="184"/>
      <c r="CL798" s="184"/>
      <c r="CM798" s="193"/>
    </row>
    <row r="799" spans="52:91" s="164" customFormat="1" ht="14.4" customHeight="1" x14ac:dyDescent="0.25">
      <c r="AZ799" s="192"/>
      <c r="BA799" s="184"/>
      <c r="BB799" s="184"/>
      <c r="BC799" s="184"/>
      <c r="BD799" s="184"/>
      <c r="BE799" s="184"/>
      <c r="BF799" s="184"/>
      <c r="BG799" s="184"/>
      <c r="BH799" s="184"/>
      <c r="BI799" s="184"/>
      <c r="BJ799" s="184"/>
      <c r="BK799" s="184"/>
      <c r="BL799" s="184"/>
      <c r="BM799" s="184"/>
      <c r="BN799" s="184"/>
      <c r="BO799" s="184"/>
      <c r="BP799" s="184"/>
      <c r="BQ799" s="184"/>
      <c r="BR799" s="184"/>
      <c r="BS799" s="184"/>
      <c r="BT799" s="184"/>
      <c r="BU799" s="184"/>
      <c r="BV799" s="184"/>
      <c r="BW799" s="184"/>
      <c r="BX799" s="184"/>
      <c r="BY799" s="184"/>
      <c r="BZ799" s="184"/>
      <c r="CA799" s="184"/>
      <c r="CB799" s="184"/>
      <c r="CC799" s="184"/>
      <c r="CD799" s="184"/>
      <c r="CE799" s="184"/>
      <c r="CF799" s="184"/>
      <c r="CG799" s="184"/>
      <c r="CH799" s="184"/>
      <c r="CI799" s="184"/>
      <c r="CJ799" s="184"/>
      <c r="CK799" s="184"/>
      <c r="CL799" s="184"/>
      <c r="CM799" s="193"/>
    </row>
    <row r="800" spans="52:91" s="164" customFormat="1" ht="14.4" customHeight="1" x14ac:dyDescent="0.25">
      <c r="AZ800" s="192"/>
      <c r="BA800" s="184"/>
      <c r="BB800" s="184"/>
      <c r="BC800" s="184"/>
      <c r="BD800" s="184"/>
      <c r="BE800" s="184"/>
      <c r="BF800" s="184"/>
      <c r="BG800" s="184"/>
      <c r="BH800" s="184"/>
      <c r="BI800" s="184"/>
      <c r="BJ800" s="184"/>
      <c r="BK800" s="184"/>
      <c r="BL800" s="184"/>
      <c r="BM800" s="184"/>
      <c r="BN800" s="184"/>
      <c r="BO800" s="184"/>
      <c r="BP800" s="184"/>
      <c r="BQ800" s="184"/>
      <c r="BR800" s="184"/>
      <c r="BS800" s="184"/>
      <c r="BT800" s="184"/>
      <c r="BU800" s="184"/>
      <c r="BV800" s="184"/>
      <c r="BW800" s="184"/>
      <c r="BX800" s="184"/>
      <c r="BY800" s="184"/>
      <c r="BZ800" s="184"/>
      <c r="CA800" s="184"/>
      <c r="CB800" s="184"/>
      <c r="CC800" s="184"/>
      <c r="CD800" s="184"/>
      <c r="CE800" s="184"/>
      <c r="CF800" s="184"/>
      <c r="CG800" s="184"/>
      <c r="CH800" s="184"/>
      <c r="CI800" s="184"/>
      <c r="CJ800" s="184"/>
      <c r="CK800" s="184"/>
      <c r="CL800" s="184"/>
      <c r="CM800" s="193"/>
    </row>
    <row r="801" spans="52:91" s="164" customFormat="1" ht="14.4" customHeight="1" x14ac:dyDescent="0.25">
      <c r="AZ801" s="192"/>
      <c r="BA801" s="184"/>
      <c r="BB801" s="184"/>
      <c r="BC801" s="184"/>
      <c r="BD801" s="184"/>
      <c r="BE801" s="184"/>
      <c r="BF801" s="184"/>
      <c r="BG801" s="184"/>
      <c r="BH801" s="184"/>
      <c r="BI801" s="184"/>
      <c r="BJ801" s="184"/>
      <c r="BK801" s="184"/>
      <c r="BL801" s="184"/>
      <c r="BM801" s="184"/>
      <c r="BN801" s="184"/>
      <c r="BO801" s="184"/>
      <c r="BP801" s="184"/>
      <c r="BQ801" s="184"/>
      <c r="BR801" s="184"/>
      <c r="BS801" s="184"/>
      <c r="BT801" s="184"/>
      <c r="BU801" s="184"/>
      <c r="BV801" s="184"/>
      <c r="BW801" s="184"/>
      <c r="BX801" s="184"/>
      <c r="BY801" s="184"/>
      <c r="BZ801" s="184"/>
      <c r="CA801" s="184"/>
      <c r="CB801" s="184"/>
      <c r="CC801" s="184"/>
      <c r="CD801" s="184"/>
      <c r="CE801" s="184"/>
      <c r="CF801" s="184"/>
      <c r="CG801" s="184"/>
      <c r="CH801" s="184"/>
      <c r="CI801" s="184"/>
      <c r="CJ801" s="184"/>
      <c r="CK801" s="184"/>
      <c r="CL801" s="184"/>
      <c r="CM801" s="193"/>
    </row>
    <row r="802" spans="52:91" s="164" customFormat="1" ht="14.4" customHeight="1" x14ac:dyDescent="0.25">
      <c r="AZ802" s="192"/>
      <c r="BA802" s="184"/>
      <c r="BB802" s="184"/>
      <c r="BC802" s="184"/>
      <c r="BD802" s="184"/>
      <c r="BE802" s="184"/>
      <c r="BF802" s="184"/>
      <c r="BG802" s="184"/>
      <c r="BH802" s="184"/>
      <c r="BI802" s="184"/>
      <c r="BJ802" s="184"/>
      <c r="BK802" s="184"/>
      <c r="BL802" s="184"/>
      <c r="BM802" s="184"/>
      <c r="BN802" s="184"/>
      <c r="BO802" s="184"/>
      <c r="BP802" s="184"/>
      <c r="BQ802" s="184"/>
      <c r="BR802" s="184"/>
      <c r="BS802" s="184"/>
      <c r="BT802" s="184"/>
      <c r="BU802" s="184"/>
      <c r="BV802" s="184"/>
      <c r="BW802" s="184"/>
      <c r="BX802" s="184"/>
      <c r="BY802" s="184"/>
      <c r="BZ802" s="184"/>
      <c r="CA802" s="184"/>
      <c r="CB802" s="184"/>
      <c r="CC802" s="184"/>
      <c r="CD802" s="184"/>
      <c r="CE802" s="184"/>
      <c r="CF802" s="184"/>
      <c r="CG802" s="184"/>
      <c r="CH802" s="184"/>
      <c r="CI802" s="184"/>
      <c r="CJ802" s="184"/>
      <c r="CK802" s="184"/>
      <c r="CL802" s="184"/>
      <c r="CM802" s="193"/>
    </row>
    <row r="803" spans="52:91" s="164" customFormat="1" ht="14.4" customHeight="1" x14ac:dyDescent="0.25">
      <c r="AZ803" s="192"/>
      <c r="BA803" s="184"/>
      <c r="BB803" s="184"/>
      <c r="BC803" s="184"/>
      <c r="BD803" s="184"/>
      <c r="BE803" s="184"/>
      <c r="BF803" s="184"/>
      <c r="BG803" s="184"/>
      <c r="BH803" s="184"/>
      <c r="BI803" s="184"/>
      <c r="BJ803" s="184"/>
      <c r="BK803" s="184"/>
      <c r="BL803" s="184"/>
      <c r="BM803" s="184"/>
      <c r="BN803" s="184"/>
      <c r="BO803" s="184"/>
      <c r="BP803" s="184"/>
      <c r="BQ803" s="184"/>
      <c r="BR803" s="184"/>
      <c r="BS803" s="184"/>
      <c r="BT803" s="184"/>
      <c r="BU803" s="184"/>
      <c r="BV803" s="184"/>
      <c r="BW803" s="184"/>
      <c r="BX803" s="184"/>
      <c r="BY803" s="184"/>
      <c r="BZ803" s="184"/>
      <c r="CA803" s="184"/>
      <c r="CB803" s="184"/>
      <c r="CC803" s="184"/>
      <c r="CD803" s="184"/>
      <c r="CE803" s="184"/>
      <c r="CF803" s="184"/>
      <c r="CG803" s="184"/>
      <c r="CH803" s="184"/>
      <c r="CI803" s="184"/>
      <c r="CJ803" s="184"/>
      <c r="CK803" s="184"/>
      <c r="CL803" s="184"/>
      <c r="CM803" s="193"/>
    </row>
    <row r="804" spans="52:91" s="164" customFormat="1" ht="14.4" customHeight="1" x14ac:dyDescent="0.25">
      <c r="AZ804" s="192"/>
      <c r="BA804" s="184"/>
      <c r="BB804" s="184"/>
      <c r="BC804" s="184"/>
      <c r="BD804" s="184"/>
      <c r="BE804" s="184"/>
      <c r="BF804" s="184"/>
      <c r="BG804" s="184"/>
      <c r="BH804" s="184"/>
      <c r="BI804" s="184"/>
      <c r="BJ804" s="184"/>
      <c r="BK804" s="184"/>
      <c r="BL804" s="184"/>
      <c r="BM804" s="184"/>
      <c r="BN804" s="184"/>
      <c r="BO804" s="184"/>
      <c r="BP804" s="184"/>
      <c r="BQ804" s="184"/>
      <c r="BR804" s="184"/>
      <c r="BS804" s="184"/>
      <c r="BT804" s="184"/>
      <c r="BU804" s="184"/>
      <c r="BV804" s="184"/>
      <c r="BW804" s="184"/>
      <c r="BX804" s="184"/>
      <c r="BY804" s="184"/>
      <c r="BZ804" s="184"/>
      <c r="CA804" s="184"/>
      <c r="CB804" s="184"/>
      <c r="CC804" s="184"/>
      <c r="CD804" s="184"/>
      <c r="CE804" s="184"/>
      <c r="CF804" s="184"/>
      <c r="CG804" s="184"/>
      <c r="CH804" s="184"/>
      <c r="CI804" s="184"/>
      <c r="CJ804" s="184"/>
      <c r="CK804" s="184"/>
      <c r="CL804" s="184"/>
      <c r="CM804" s="193"/>
    </row>
    <row r="805" spans="52:91" s="164" customFormat="1" ht="14.4" customHeight="1" x14ac:dyDescent="0.25">
      <c r="AZ805" s="192"/>
      <c r="BA805" s="184"/>
      <c r="BB805" s="184"/>
      <c r="BC805" s="184"/>
      <c r="BD805" s="184"/>
      <c r="BE805" s="184"/>
      <c r="BF805" s="184"/>
      <c r="BG805" s="184"/>
      <c r="BH805" s="184"/>
      <c r="BI805" s="184"/>
      <c r="BJ805" s="184"/>
      <c r="BK805" s="184"/>
      <c r="BL805" s="184"/>
      <c r="BM805" s="184"/>
      <c r="BN805" s="184"/>
      <c r="BO805" s="184"/>
      <c r="BP805" s="184"/>
      <c r="BQ805" s="184"/>
      <c r="BR805" s="184"/>
      <c r="BS805" s="184"/>
      <c r="BT805" s="184"/>
      <c r="BU805" s="184"/>
      <c r="BV805" s="184"/>
      <c r="BW805" s="184"/>
      <c r="BX805" s="184"/>
      <c r="BY805" s="184"/>
      <c r="BZ805" s="184"/>
      <c r="CA805" s="184"/>
      <c r="CB805" s="184"/>
      <c r="CC805" s="184"/>
      <c r="CD805" s="184"/>
      <c r="CE805" s="184"/>
      <c r="CF805" s="184"/>
      <c r="CG805" s="184"/>
      <c r="CH805" s="184"/>
      <c r="CI805" s="184"/>
      <c r="CJ805" s="184"/>
      <c r="CK805" s="184"/>
      <c r="CL805" s="184"/>
      <c r="CM805" s="193"/>
    </row>
    <row r="806" spans="52:91" s="164" customFormat="1" ht="14.4" customHeight="1" x14ac:dyDescent="0.25">
      <c r="AZ806" s="192"/>
      <c r="BA806" s="184"/>
      <c r="BB806" s="184"/>
      <c r="BC806" s="184"/>
      <c r="BD806" s="184"/>
      <c r="BE806" s="184"/>
      <c r="BF806" s="184"/>
      <c r="BG806" s="184"/>
      <c r="BH806" s="184"/>
      <c r="BI806" s="184"/>
      <c r="BJ806" s="184"/>
      <c r="BK806" s="184"/>
      <c r="BL806" s="184"/>
      <c r="BM806" s="184"/>
      <c r="BN806" s="184"/>
      <c r="BO806" s="184"/>
      <c r="BP806" s="184"/>
      <c r="BQ806" s="184"/>
      <c r="BR806" s="184"/>
      <c r="BS806" s="184"/>
      <c r="BT806" s="184"/>
      <c r="BU806" s="184"/>
      <c r="BV806" s="184"/>
      <c r="BW806" s="184"/>
      <c r="BX806" s="184"/>
      <c r="BY806" s="184"/>
      <c r="BZ806" s="184"/>
      <c r="CA806" s="184"/>
      <c r="CB806" s="184"/>
      <c r="CC806" s="184"/>
      <c r="CD806" s="184"/>
      <c r="CE806" s="184"/>
      <c r="CF806" s="184"/>
      <c r="CG806" s="184"/>
      <c r="CH806" s="184"/>
      <c r="CI806" s="184"/>
      <c r="CJ806" s="184"/>
      <c r="CK806" s="184"/>
      <c r="CL806" s="184"/>
      <c r="CM806" s="193"/>
    </row>
    <row r="807" spans="52:91" s="164" customFormat="1" ht="14.4" customHeight="1" x14ac:dyDescent="0.25">
      <c r="AZ807" s="192"/>
      <c r="BA807" s="184"/>
      <c r="BB807" s="184"/>
      <c r="BC807" s="184"/>
      <c r="BD807" s="184"/>
      <c r="BE807" s="184"/>
      <c r="BF807" s="184"/>
      <c r="BG807" s="184"/>
      <c r="BH807" s="184"/>
      <c r="BI807" s="184"/>
      <c r="BJ807" s="184"/>
      <c r="BK807" s="184"/>
      <c r="BL807" s="184"/>
      <c r="BM807" s="184"/>
      <c r="BN807" s="184"/>
      <c r="BO807" s="184"/>
      <c r="BP807" s="184"/>
      <c r="BQ807" s="184"/>
      <c r="BR807" s="184"/>
      <c r="BS807" s="184"/>
      <c r="BT807" s="184"/>
      <c r="BU807" s="184"/>
      <c r="BV807" s="184"/>
      <c r="BW807" s="184"/>
      <c r="BX807" s="184"/>
      <c r="BY807" s="184"/>
      <c r="BZ807" s="184"/>
      <c r="CA807" s="184"/>
      <c r="CB807" s="184"/>
      <c r="CC807" s="184"/>
      <c r="CD807" s="184"/>
      <c r="CE807" s="184"/>
      <c r="CF807" s="184"/>
      <c r="CG807" s="184"/>
      <c r="CH807" s="184"/>
      <c r="CI807" s="184"/>
      <c r="CJ807" s="184"/>
      <c r="CK807" s="184"/>
      <c r="CL807" s="184"/>
      <c r="CM807" s="193"/>
    </row>
    <row r="808" spans="52:91" s="164" customFormat="1" ht="14.4" customHeight="1" x14ac:dyDescent="0.25">
      <c r="AZ808" s="192"/>
      <c r="BA808" s="184"/>
      <c r="BB808" s="184"/>
      <c r="BC808" s="184"/>
      <c r="BD808" s="184"/>
      <c r="BE808" s="184"/>
      <c r="BF808" s="184"/>
      <c r="BG808" s="184"/>
      <c r="BH808" s="184"/>
      <c r="BI808" s="184"/>
      <c r="BJ808" s="184"/>
      <c r="BK808" s="184"/>
      <c r="BL808" s="184"/>
      <c r="BM808" s="184"/>
      <c r="BN808" s="184"/>
      <c r="BO808" s="184"/>
      <c r="BP808" s="184"/>
      <c r="BQ808" s="184"/>
      <c r="BR808" s="184"/>
      <c r="BS808" s="184"/>
      <c r="BT808" s="184"/>
      <c r="BU808" s="184"/>
      <c r="BV808" s="184"/>
      <c r="BW808" s="184"/>
      <c r="BX808" s="184"/>
      <c r="BY808" s="184"/>
      <c r="BZ808" s="184"/>
      <c r="CA808" s="184"/>
      <c r="CB808" s="184"/>
      <c r="CC808" s="184"/>
      <c r="CD808" s="184"/>
      <c r="CE808" s="184"/>
      <c r="CF808" s="184"/>
      <c r="CG808" s="184"/>
      <c r="CH808" s="184"/>
      <c r="CI808" s="184"/>
      <c r="CJ808" s="184"/>
      <c r="CK808" s="184"/>
      <c r="CL808" s="184"/>
      <c r="CM808" s="193"/>
    </row>
    <row r="809" spans="52:91" s="164" customFormat="1" ht="14.4" customHeight="1" x14ac:dyDescent="0.25">
      <c r="AZ809" s="192"/>
      <c r="BA809" s="184"/>
      <c r="BB809" s="184"/>
      <c r="BC809" s="184"/>
      <c r="BD809" s="184"/>
      <c r="BE809" s="184"/>
      <c r="BF809" s="184"/>
      <c r="BG809" s="184"/>
      <c r="BH809" s="184"/>
      <c r="BI809" s="184"/>
      <c r="BJ809" s="184"/>
      <c r="BK809" s="184"/>
      <c r="BL809" s="184"/>
      <c r="BM809" s="184"/>
      <c r="BN809" s="184"/>
      <c r="BO809" s="184"/>
      <c r="BP809" s="184"/>
      <c r="BQ809" s="184"/>
      <c r="BR809" s="184"/>
      <c r="BS809" s="184"/>
      <c r="BT809" s="184"/>
      <c r="BU809" s="184"/>
      <c r="BV809" s="184"/>
      <c r="BW809" s="184"/>
      <c r="BX809" s="184"/>
      <c r="BY809" s="184"/>
      <c r="BZ809" s="184"/>
      <c r="CA809" s="184"/>
      <c r="CB809" s="184"/>
      <c r="CC809" s="184"/>
      <c r="CD809" s="184"/>
      <c r="CE809" s="184"/>
      <c r="CF809" s="184"/>
      <c r="CG809" s="184"/>
      <c r="CH809" s="184"/>
      <c r="CI809" s="184"/>
      <c r="CJ809" s="184"/>
      <c r="CK809" s="184"/>
      <c r="CL809" s="184"/>
      <c r="CM809" s="193"/>
    </row>
    <row r="810" spans="52:91" s="164" customFormat="1" ht="14.4" customHeight="1" x14ac:dyDescent="0.25">
      <c r="AZ810" s="192"/>
      <c r="BA810" s="184"/>
      <c r="BB810" s="184"/>
      <c r="BC810" s="184"/>
      <c r="BD810" s="184"/>
      <c r="BE810" s="184"/>
      <c r="BF810" s="184"/>
      <c r="BG810" s="184"/>
      <c r="BH810" s="184"/>
      <c r="BI810" s="184"/>
      <c r="BJ810" s="184"/>
      <c r="BK810" s="184"/>
      <c r="BL810" s="184"/>
      <c r="BM810" s="184"/>
      <c r="BN810" s="184"/>
      <c r="BO810" s="184"/>
      <c r="BP810" s="184"/>
      <c r="BQ810" s="184"/>
      <c r="BR810" s="184"/>
      <c r="BS810" s="184"/>
      <c r="BT810" s="184"/>
      <c r="BU810" s="184"/>
      <c r="BV810" s="184"/>
      <c r="BW810" s="184"/>
      <c r="BX810" s="184"/>
      <c r="BY810" s="184"/>
      <c r="BZ810" s="184"/>
      <c r="CA810" s="184"/>
      <c r="CB810" s="184"/>
      <c r="CC810" s="184"/>
      <c r="CD810" s="184"/>
      <c r="CE810" s="184"/>
      <c r="CF810" s="184"/>
      <c r="CG810" s="184"/>
      <c r="CH810" s="184"/>
      <c r="CI810" s="184"/>
      <c r="CJ810" s="184"/>
      <c r="CK810" s="184"/>
      <c r="CL810" s="184"/>
      <c r="CM810" s="193"/>
    </row>
    <row r="811" spans="52:91" s="164" customFormat="1" ht="14.4" customHeight="1" x14ac:dyDescent="0.25">
      <c r="AZ811" s="192"/>
      <c r="BA811" s="184"/>
      <c r="BB811" s="184"/>
      <c r="BC811" s="184"/>
      <c r="BD811" s="184"/>
      <c r="BE811" s="184"/>
      <c r="BF811" s="184"/>
      <c r="BG811" s="184"/>
      <c r="BH811" s="184"/>
      <c r="BI811" s="184"/>
      <c r="BJ811" s="184"/>
      <c r="BK811" s="184"/>
      <c r="BL811" s="184"/>
      <c r="BM811" s="184"/>
      <c r="BN811" s="184"/>
      <c r="BO811" s="184"/>
      <c r="BP811" s="184"/>
      <c r="BQ811" s="184"/>
      <c r="BR811" s="184"/>
      <c r="BS811" s="184"/>
      <c r="BT811" s="184"/>
      <c r="BU811" s="184"/>
      <c r="BV811" s="184"/>
      <c r="BW811" s="184"/>
      <c r="BX811" s="184"/>
      <c r="BY811" s="184"/>
      <c r="BZ811" s="184"/>
      <c r="CA811" s="184"/>
      <c r="CB811" s="184"/>
      <c r="CC811" s="184"/>
      <c r="CD811" s="184"/>
      <c r="CE811" s="184"/>
      <c r="CF811" s="184"/>
      <c r="CG811" s="184"/>
      <c r="CH811" s="184"/>
      <c r="CI811" s="184"/>
      <c r="CJ811" s="184"/>
      <c r="CK811" s="184"/>
      <c r="CL811" s="184"/>
      <c r="CM811" s="193"/>
    </row>
    <row r="812" spans="52:91" s="164" customFormat="1" ht="14.4" customHeight="1" x14ac:dyDescent="0.25">
      <c r="AZ812" s="192"/>
      <c r="BA812" s="184"/>
      <c r="BB812" s="184"/>
      <c r="BC812" s="184"/>
      <c r="BD812" s="184"/>
      <c r="BE812" s="184"/>
      <c r="BF812" s="184"/>
      <c r="BG812" s="184"/>
      <c r="BH812" s="184"/>
      <c r="BI812" s="184"/>
      <c r="BJ812" s="184"/>
      <c r="BK812" s="184"/>
      <c r="BL812" s="184"/>
      <c r="BM812" s="184"/>
      <c r="BN812" s="184"/>
      <c r="BO812" s="184"/>
      <c r="BP812" s="184"/>
      <c r="BQ812" s="184"/>
      <c r="BR812" s="184"/>
      <c r="BS812" s="184"/>
      <c r="BT812" s="184"/>
      <c r="BU812" s="184"/>
      <c r="BV812" s="184"/>
      <c r="BW812" s="184"/>
      <c r="BX812" s="184"/>
      <c r="BY812" s="184"/>
      <c r="BZ812" s="184"/>
      <c r="CA812" s="184"/>
      <c r="CB812" s="184"/>
      <c r="CC812" s="184"/>
      <c r="CD812" s="184"/>
      <c r="CE812" s="184"/>
      <c r="CF812" s="184"/>
      <c r="CG812" s="184"/>
      <c r="CH812" s="184"/>
      <c r="CI812" s="184"/>
      <c r="CJ812" s="184"/>
      <c r="CK812" s="184"/>
      <c r="CL812" s="184"/>
      <c r="CM812" s="193"/>
    </row>
    <row r="813" spans="52:91" s="164" customFormat="1" ht="14.4" customHeight="1" x14ac:dyDescent="0.25">
      <c r="AZ813" s="192"/>
      <c r="BA813" s="184"/>
      <c r="BB813" s="184"/>
      <c r="BC813" s="184"/>
      <c r="BD813" s="184"/>
      <c r="BE813" s="184"/>
      <c r="BF813" s="184"/>
      <c r="BG813" s="184"/>
      <c r="BH813" s="184"/>
      <c r="BI813" s="184"/>
      <c r="BJ813" s="184"/>
      <c r="BK813" s="184"/>
      <c r="BL813" s="184"/>
      <c r="BM813" s="184"/>
      <c r="BN813" s="184"/>
      <c r="BO813" s="184"/>
      <c r="BP813" s="184"/>
      <c r="BQ813" s="184"/>
      <c r="BR813" s="184"/>
      <c r="BS813" s="184"/>
      <c r="BT813" s="184"/>
      <c r="BU813" s="184"/>
      <c r="BV813" s="184"/>
      <c r="BW813" s="184"/>
      <c r="BX813" s="184"/>
      <c r="BY813" s="184"/>
      <c r="BZ813" s="184"/>
      <c r="CA813" s="184"/>
      <c r="CB813" s="184"/>
      <c r="CC813" s="184"/>
      <c r="CD813" s="184"/>
      <c r="CE813" s="184"/>
      <c r="CF813" s="184"/>
      <c r="CG813" s="184"/>
      <c r="CH813" s="184"/>
      <c r="CI813" s="184"/>
      <c r="CJ813" s="184"/>
      <c r="CK813" s="184"/>
      <c r="CL813" s="184"/>
      <c r="CM813" s="193"/>
    </row>
    <row r="814" spans="52:91" s="164" customFormat="1" ht="14.4" customHeight="1" x14ac:dyDescent="0.25">
      <c r="AZ814" s="192"/>
      <c r="BA814" s="184"/>
      <c r="BB814" s="184"/>
      <c r="BC814" s="184"/>
      <c r="BD814" s="184"/>
      <c r="BE814" s="184"/>
      <c r="BF814" s="184"/>
      <c r="BG814" s="184"/>
      <c r="BH814" s="184"/>
      <c r="BI814" s="184"/>
      <c r="BJ814" s="184"/>
      <c r="BK814" s="184"/>
      <c r="BL814" s="184"/>
      <c r="BM814" s="184"/>
      <c r="BN814" s="184"/>
      <c r="BO814" s="184"/>
      <c r="BP814" s="184"/>
      <c r="BQ814" s="184"/>
      <c r="BR814" s="184"/>
      <c r="BS814" s="184"/>
      <c r="BT814" s="184"/>
      <c r="BU814" s="184"/>
      <c r="BV814" s="184"/>
      <c r="BW814" s="184"/>
      <c r="BX814" s="184"/>
      <c r="BY814" s="184"/>
      <c r="BZ814" s="184"/>
      <c r="CA814" s="184"/>
      <c r="CB814" s="184"/>
      <c r="CC814" s="184"/>
      <c r="CD814" s="184"/>
      <c r="CE814" s="184"/>
      <c r="CF814" s="184"/>
      <c r="CG814" s="184"/>
      <c r="CH814" s="184"/>
      <c r="CI814" s="184"/>
      <c r="CJ814" s="184"/>
      <c r="CK814" s="184"/>
      <c r="CL814" s="184"/>
      <c r="CM814" s="193"/>
    </row>
    <row r="815" spans="52:91" s="164" customFormat="1" ht="14.4" customHeight="1" x14ac:dyDescent="0.25">
      <c r="AZ815" s="192"/>
      <c r="BA815" s="184"/>
      <c r="BB815" s="184"/>
      <c r="BC815" s="184"/>
      <c r="BD815" s="184"/>
      <c r="BE815" s="184"/>
      <c r="BF815" s="184"/>
      <c r="BG815" s="184"/>
      <c r="BH815" s="184"/>
      <c r="BI815" s="184"/>
      <c r="BJ815" s="184"/>
      <c r="BK815" s="184"/>
      <c r="BL815" s="184"/>
      <c r="BM815" s="184"/>
      <c r="BN815" s="184"/>
      <c r="BO815" s="184"/>
      <c r="BP815" s="184"/>
      <c r="BQ815" s="184"/>
      <c r="BR815" s="184"/>
      <c r="BS815" s="184"/>
      <c r="BT815" s="184"/>
      <c r="BU815" s="184"/>
      <c r="BV815" s="184"/>
      <c r="BW815" s="184"/>
      <c r="BX815" s="184"/>
      <c r="BY815" s="184"/>
      <c r="BZ815" s="184"/>
      <c r="CA815" s="184"/>
      <c r="CB815" s="184"/>
      <c r="CC815" s="184"/>
      <c r="CD815" s="184"/>
      <c r="CE815" s="184"/>
      <c r="CF815" s="184"/>
      <c r="CG815" s="184"/>
      <c r="CH815" s="184"/>
      <c r="CI815" s="184"/>
      <c r="CJ815" s="184"/>
      <c r="CK815" s="184"/>
      <c r="CL815" s="184"/>
      <c r="CM815" s="193"/>
    </row>
    <row r="816" spans="52:91" s="164" customFormat="1" ht="14.4" customHeight="1" x14ac:dyDescent="0.25">
      <c r="AZ816" s="192"/>
      <c r="BA816" s="184"/>
      <c r="BB816" s="184"/>
      <c r="BC816" s="184"/>
      <c r="BD816" s="184"/>
      <c r="BE816" s="184"/>
      <c r="BF816" s="184"/>
      <c r="BG816" s="184"/>
      <c r="BH816" s="184"/>
      <c r="BI816" s="184"/>
      <c r="BJ816" s="184"/>
      <c r="BK816" s="184"/>
      <c r="BL816" s="184"/>
      <c r="BM816" s="184"/>
      <c r="BN816" s="184"/>
      <c r="BO816" s="184"/>
      <c r="BP816" s="184"/>
      <c r="BQ816" s="184"/>
      <c r="BR816" s="184"/>
      <c r="BS816" s="184"/>
      <c r="BT816" s="184"/>
      <c r="BU816" s="184"/>
      <c r="BV816" s="184"/>
      <c r="BW816" s="184"/>
      <c r="BX816" s="184"/>
      <c r="BY816" s="184"/>
      <c r="BZ816" s="184"/>
      <c r="CA816" s="184"/>
      <c r="CB816" s="184"/>
      <c r="CC816" s="184"/>
      <c r="CD816" s="184"/>
      <c r="CE816" s="184"/>
      <c r="CF816" s="184"/>
      <c r="CG816" s="184"/>
      <c r="CH816" s="184"/>
      <c r="CI816" s="184"/>
      <c r="CJ816" s="184"/>
      <c r="CK816" s="184"/>
      <c r="CL816" s="184"/>
      <c r="CM816" s="193"/>
    </row>
    <row r="817" spans="52:91" s="164" customFormat="1" ht="14.4" customHeight="1" x14ac:dyDescent="0.25">
      <c r="AZ817" s="192"/>
      <c r="BA817" s="184"/>
      <c r="BB817" s="184"/>
      <c r="BC817" s="184"/>
      <c r="BD817" s="184"/>
      <c r="BE817" s="184"/>
      <c r="BF817" s="184"/>
      <c r="BG817" s="184"/>
      <c r="BH817" s="184"/>
      <c r="BI817" s="184"/>
      <c r="BJ817" s="184"/>
      <c r="BK817" s="184"/>
      <c r="BL817" s="184"/>
      <c r="BM817" s="184"/>
      <c r="BN817" s="184"/>
      <c r="BO817" s="184"/>
      <c r="BP817" s="184"/>
      <c r="BQ817" s="184"/>
      <c r="BR817" s="184"/>
      <c r="BS817" s="184"/>
      <c r="BT817" s="184"/>
      <c r="BU817" s="184"/>
      <c r="BV817" s="184"/>
      <c r="BW817" s="184"/>
      <c r="BX817" s="184"/>
      <c r="BY817" s="184"/>
      <c r="BZ817" s="184"/>
      <c r="CA817" s="184"/>
      <c r="CB817" s="184"/>
      <c r="CC817" s="184"/>
      <c r="CD817" s="184"/>
      <c r="CE817" s="184"/>
      <c r="CF817" s="184"/>
      <c r="CG817" s="184"/>
      <c r="CH817" s="184"/>
      <c r="CI817" s="184"/>
      <c r="CJ817" s="184"/>
      <c r="CK817" s="184"/>
      <c r="CL817" s="184"/>
      <c r="CM817" s="193"/>
    </row>
    <row r="818" spans="52:91" s="164" customFormat="1" ht="14.4" customHeight="1" x14ac:dyDescent="0.25">
      <c r="AZ818" s="192"/>
      <c r="BA818" s="184"/>
      <c r="BB818" s="184"/>
      <c r="BC818" s="184"/>
      <c r="BD818" s="184"/>
      <c r="BE818" s="184"/>
      <c r="BF818" s="184"/>
      <c r="BG818" s="184"/>
      <c r="BH818" s="184"/>
      <c r="BI818" s="184"/>
      <c r="BJ818" s="184"/>
      <c r="BK818" s="184"/>
      <c r="BL818" s="184"/>
      <c r="BM818" s="184"/>
      <c r="BN818" s="184"/>
      <c r="BO818" s="184"/>
      <c r="BP818" s="184"/>
      <c r="BQ818" s="184"/>
      <c r="BR818" s="184"/>
      <c r="BS818" s="184"/>
      <c r="BT818" s="184"/>
      <c r="BU818" s="184"/>
      <c r="BV818" s="184"/>
      <c r="BW818" s="184"/>
      <c r="BX818" s="184"/>
      <c r="BY818" s="184"/>
      <c r="BZ818" s="184"/>
      <c r="CA818" s="184"/>
      <c r="CB818" s="184"/>
      <c r="CC818" s="184"/>
      <c r="CD818" s="184"/>
      <c r="CE818" s="184"/>
      <c r="CF818" s="184"/>
      <c r="CG818" s="184"/>
      <c r="CH818" s="184"/>
      <c r="CI818" s="184"/>
      <c r="CJ818" s="184"/>
      <c r="CK818" s="184"/>
      <c r="CL818" s="184"/>
      <c r="CM818" s="193"/>
    </row>
    <row r="819" spans="52:91" s="164" customFormat="1" ht="14.4" customHeight="1" x14ac:dyDescent="0.25">
      <c r="AZ819" s="192"/>
      <c r="BA819" s="184"/>
      <c r="BB819" s="184"/>
      <c r="BC819" s="184"/>
      <c r="BD819" s="184"/>
      <c r="BE819" s="184"/>
      <c r="BF819" s="184"/>
      <c r="BG819" s="184"/>
      <c r="BH819" s="184"/>
      <c r="BI819" s="184"/>
      <c r="BJ819" s="184"/>
      <c r="BK819" s="184"/>
      <c r="BL819" s="184"/>
      <c r="BM819" s="184"/>
      <c r="BN819" s="184"/>
      <c r="BO819" s="184"/>
      <c r="BP819" s="184"/>
      <c r="BQ819" s="184"/>
      <c r="BR819" s="184"/>
      <c r="BS819" s="184"/>
      <c r="BT819" s="184"/>
      <c r="BU819" s="184"/>
      <c r="BV819" s="184"/>
      <c r="BW819" s="184"/>
      <c r="BX819" s="184"/>
      <c r="BY819" s="184"/>
      <c r="BZ819" s="184"/>
      <c r="CA819" s="184"/>
      <c r="CB819" s="184"/>
      <c r="CC819" s="184"/>
      <c r="CD819" s="184"/>
      <c r="CE819" s="184"/>
      <c r="CF819" s="184"/>
      <c r="CG819" s="184"/>
      <c r="CH819" s="184"/>
      <c r="CI819" s="184"/>
      <c r="CJ819" s="184"/>
      <c r="CK819" s="184"/>
      <c r="CL819" s="184"/>
      <c r="CM819" s="193"/>
    </row>
    <row r="820" spans="52:91" s="164" customFormat="1" ht="14.4" customHeight="1" x14ac:dyDescent="0.25">
      <c r="AZ820" s="192"/>
      <c r="BA820" s="184"/>
      <c r="BB820" s="184"/>
      <c r="BC820" s="184"/>
      <c r="BD820" s="184"/>
      <c r="BE820" s="184"/>
      <c r="BF820" s="184"/>
      <c r="BG820" s="184"/>
      <c r="BH820" s="184"/>
      <c r="BI820" s="184"/>
      <c r="BJ820" s="184"/>
      <c r="BK820" s="184"/>
      <c r="BL820" s="184"/>
      <c r="BM820" s="184"/>
      <c r="BN820" s="184"/>
      <c r="BO820" s="184"/>
      <c r="BP820" s="184"/>
      <c r="BQ820" s="184"/>
      <c r="BR820" s="184"/>
      <c r="BS820" s="184"/>
      <c r="BT820" s="184"/>
      <c r="BU820" s="184"/>
      <c r="BV820" s="184"/>
      <c r="BW820" s="184"/>
      <c r="BX820" s="184"/>
      <c r="BY820" s="184"/>
      <c r="BZ820" s="184"/>
      <c r="CA820" s="184"/>
      <c r="CB820" s="184"/>
      <c r="CC820" s="184"/>
      <c r="CD820" s="184"/>
      <c r="CE820" s="184"/>
      <c r="CF820" s="184"/>
      <c r="CG820" s="184"/>
      <c r="CH820" s="184"/>
      <c r="CI820" s="184"/>
      <c r="CJ820" s="184"/>
      <c r="CK820" s="184"/>
      <c r="CL820" s="184"/>
      <c r="CM820" s="193"/>
    </row>
    <row r="821" spans="52:91" s="164" customFormat="1" ht="14.4" customHeight="1" x14ac:dyDescent="0.25">
      <c r="AZ821" s="192"/>
      <c r="BA821" s="184"/>
      <c r="BB821" s="184"/>
      <c r="BC821" s="184"/>
      <c r="BD821" s="184"/>
      <c r="BE821" s="184"/>
      <c r="BF821" s="184"/>
      <c r="BG821" s="184"/>
      <c r="BH821" s="184"/>
      <c r="BI821" s="184"/>
      <c r="BJ821" s="184"/>
      <c r="BK821" s="184"/>
      <c r="BL821" s="184"/>
      <c r="BM821" s="184"/>
      <c r="BN821" s="184"/>
      <c r="BO821" s="184"/>
      <c r="BP821" s="184"/>
      <c r="BQ821" s="184"/>
      <c r="BR821" s="184"/>
      <c r="BS821" s="184"/>
      <c r="BT821" s="184"/>
      <c r="BU821" s="184"/>
      <c r="BV821" s="184"/>
      <c r="BW821" s="184"/>
      <c r="BX821" s="184"/>
      <c r="BY821" s="184"/>
      <c r="BZ821" s="184"/>
      <c r="CA821" s="184"/>
      <c r="CB821" s="184"/>
      <c r="CC821" s="184"/>
      <c r="CD821" s="184"/>
      <c r="CE821" s="184"/>
      <c r="CF821" s="184"/>
      <c r="CG821" s="184"/>
      <c r="CH821" s="184"/>
      <c r="CI821" s="184"/>
      <c r="CJ821" s="184"/>
      <c r="CK821" s="184"/>
      <c r="CL821" s="184"/>
      <c r="CM821" s="193"/>
    </row>
    <row r="822" spans="52:91" s="164" customFormat="1" ht="14.4" customHeight="1" x14ac:dyDescent="0.25">
      <c r="AZ822" s="192"/>
      <c r="BA822" s="184"/>
      <c r="BB822" s="184"/>
      <c r="BC822" s="184"/>
      <c r="BD822" s="184"/>
      <c r="BE822" s="184"/>
      <c r="BF822" s="184"/>
      <c r="BG822" s="184"/>
      <c r="BH822" s="184"/>
      <c r="BI822" s="184"/>
      <c r="BJ822" s="184"/>
      <c r="BK822" s="184"/>
      <c r="BL822" s="184"/>
      <c r="BM822" s="184"/>
      <c r="BN822" s="184"/>
      <c r="BO822" s="184"/>
      <c r="BP822" s="184"/>
      <c r="BQ822" s="184"/>
      <c r="BR822" s="184"/>
      <c r="BS822" s="184"/>
      <c r="BT822" s="184"/>
      <c r="BU822" s="184"/>
      <c r="BV822" s="184"/>
      <c r="BW822" s="184"/>
      <c r="BX822" s="184"/>
      <c r="BY822" s="184"/>
      <c r="BZ822" s="184"/>
      <c r="CA822" s="184"/>
      <c r="CB822" s="184"/>
      <c r="CC822" s="184"/>
      <c r="CD822" s="184"/>
      <c r="CE822" s="184"/>
      <c r="CF822" s="184"/>
      <c r="CG822" s="184"/>
      <c r="CH822" s="184"/>
      <c r="CI822" s="184"/>
      <c r="CJ822" s="184"/>
      <c r="CK822" s="184"/>
      <c r="CL822" s="184"/>
      <c r="CM822" s="193"/>
    </row>
    <row r="823" spans="52:91" s="164" customFormat="1" ht="14.4" customHeight="1" x14ac:dyDescent="0.25">
      <c r="AZ823" s="192"/>
      <c r="BA823" s="184"/>
      <c r="BB823" s="184"/>
      <c r="BC823" s="184"/>
      <c r="BD823" s="184"/>
      <c r="BE823" s="184"/>
      <c r="BF823" s="184"/>
      <c r="BG823" s="184"/>
      <c r="BH823" s="184"/>
      <c r="BI823" s="184"/>
      <c r="BJ823" s="184"/>
      <c r="BK823" s="184"/>
      <c r="BL823" s="184"/>
      <c r="BM823" s="184"/>
      <c r="BN823" s="184"/>
      <c r="BO823" s="184"/>
      <c r="BP823" s="184"/>
      <c r="BQ823" s="184"/>
      <c r="BR823" s="184"/>
      <c r="BS823" s="184"/>
      <c r="BT823" s="184"/>
      <c r="BU823" s="184"/>
      <c r="BV823" s="184"/>
      <c r="BW823" s="184"/>
      <c r="BX823" s="184"/>
      <c r="BY823" s="184"/>
      <c r="BZ823" s="184"/>
      <c r="CA823" s="184"/>
      <c r="CB823" s="184"/>
      <c r="CC823" s="184"/>
      <c r="CD823" s="184"/>
      <c r="CE823" s="184"/>
      <c r="CF823" s="184"/>
      <c r="CG823" s="184"/>
      <c r="CH823" s="184"/>
      <c r="CI823" s="184"/>
      <c r="CJ823" s="184"/>
      <c r="CK823" s="184"/>
      <c r="CL823" s="184"/>
      <c r="CM823" s="193"/>
    </row>
    <row r="824" spans="52:91" s="164" customFormat="1" ht="14.4" customHeight="1" x14ac:dyDescent="0.25">
      <c r="AZ824" s="192"/>
      <c r="BA824" s="184"/>
      <c r="BB824" s="184"/>
      <c r="BC824" s="184"/>
      <c r="BD824" s="184"/>
      <c r="BE824" s="184"/>
      <c r="BF824" s="184"/>
      <c r="BG824" s="184"/>
      <c r="BH824" s="184"/>
      <c r="BI824" s="184"/>
      <c r="BJ824" s="184"/>
      <c r="BK824" s="184"/>
      <c r="BL824" s="184"/>
      <c r="BM824" s="184"/>
      <c r="BN824" s="184"/>
      <c r="BO824" s="184"/>
      <c r="BP824" s="184"/>
      <c r="BQ824" s="184"/>
      <c r="BR824" s="184"/>
      <c r="BS824" s="184"/>
      <c r="BT824" s="184"/>
      <c r="BU824" s="184"/>
      <c r="BV824" s="184"/>
      <c r="BW824" s="184"/>
      <c r="BX824" s="184"/>
      <c r="BY824" s="184"/>
      <c r="BZ824" s="184"/>
      <c r="CA824" s="184"/>
      <c r="CB824" s="184"/>
      <c r="CC824" s="184"/>
      <c r="CD824" s="184"/>
      <c r="CE824" s="184"/>
      <c r="CF824" s="184"/>
      <c r="CG824" s="184"/>
      <c r="CH824" s="184"/>
      <c r="CI824" s="184"/>
      <c r="CJ824" s="184"/>
      <c r="CK824" s="184"/>
      <c r="CL824" s="184"/>
      <c r="CM824" s="193"/>
    </row>
    <row r="825" spans="52:91" s="164" customFormat="1" ht="14.4" customHeight="1" x14ac:dyDescent="0.25">
      <c r="AZ825" s="192"/>
      <c r="BA825" s="184"/>
      <c r="BB825" s="184"/>
      <c r="BC825" s="184"/>
      <c r="BD825" s="184"/>
      <c r="BE825" s="184"/>
      <c r="BF825" s="184"/>
      <c r="BG825" s="184"/>
      <c r="BH825" s="184"/>
      <c r="BI825" s="184"/>
      <c r="BJ825" s="184"/>
      <c r="BK825" s="184"/>
      <c r="BL825" s="184"/>
      <c r="BM825" s="184"/>
      <c r="BN825" s="184"/>
      <c r="BO825" s="184"/>
      <c r="BP825" s="184"/>
      <c r="BQ825" s="184"/>
      <c r="BR825" s="184"/>
      <c r="BS825" s="184"/>
      <c r="BT825" s="184"/>
      <c r="BU825" s="184"/>
      <c r="BV825" s="184"/>
      <c r="BW825" s="184"/>
      <c r="BX825" s="184"/>
      <c r="BY825" s="184"/>
      <c r="BZ825" s="184"/>
      <c r="CA825" s="184"/>
      <c r="CB825" s="184"/>
      <c r="CC825" s="184"/>
      <c r="CD825" s="184"/>
      <c r="CE825" s="184"/>
      <c r="CF825" s="184"/>
      <c r="CG825" s="184"/>
      <c r="CH825" s="184"/>
      <c r="CI825" s="184"/>
      <c r="CJ825" s="184"/>
      <c r="CK825" s="184"/>
      <c r="CL825" s="184"/>
      <c r="CM825" s="193"/>
    </row>
    <row r="826" spans="52:91" s="164" customFormat="1" ht="14.4" customHeight="1" x14ac:dyDescent="0.25">
      <c r="AZ826" s="192"/>
      <c r="BA826" s="184"/>
      <c r="BB826" s="184"/>
      <c r="BC826" s="184"/>
      <c r="BD826" s="184"/>
      <c r="BE826" s="184"/>
      <c r="BF826" s="184"/>
      <c r="BG826" s="184"/>
      <c r="BH826" s="184"/>
      <c r="BI826" s="184"/>
      <c r="BJ826" s="184"/>
      <c r="BK826" s="184"/>
      <c r="BL826" s="184"/>
      <c r="BM826" s="184"/>
      <c r="BN826" s="184"/>
      <c r="BO826" s="184"/>
      <c r="BP826" s="184"/>
      <c r="BQ826" s="184"/>
      <c r="BR826" s="184"/>
      <c r="BS826" s="184"/>
      <c r="BT826" s="184"/>
      <c r="BU826" s="184"/>
      <c r="BV826" s="184"/>
      <c r="BW826" s="184"/>
      <c r="BX826" s="184"/>
      <c r="BY826" s="184"/>
      <c r="BZ826" s="184"/>
      <c r="CA826" s="184"/>
      <c r="CB826" s="184"/>
      <c r="CC826" s="184"/>
      <c r="CD826" s="184"/>
      <c r="CE826" s="184"/>
      <c r="CF826" s="184"/>
      <c r="CG826" s="184"/>
      <c r="CH826" s="184"/>
      <c r="CI826" s="184"/>
      <c r="CJ826" s="184"/>
      <c r="CK826" s="184"/>
      <c r="CL826" s="184"/>
      <c r="CM826" s="193"/>
    </row>
    <row r="827" spans="52:91" s="164" customFormat="1" ht="14.4" customHeight="1" x14ac:dyDescent="0.25">
      <c r="AZ827" s="192"/>
      <c r="BA827" s="184"/>
      <c r="BB827" s="184"/>
      <c r="BC827" s="184"/>
      <c r="BD827" s="184"/>
      <c r="BE827" s="184"/>
      <c r="BF827" s="184"/>
      <c r="BG827" s="184"/>
      <c r="BH827" s="184"/>
      <c r="BI827" s="184"/>
      <c r="BJ827" s="184"/>
      <c r="BK827" s="184"/>
      <c r="BL827" s="184"/>
      <c r="BM827" s="184"/>
      <c r="BN827" s="184"/>
      <c r="BO827" s="184"/>
      <c r="BP827" s="184"/>
      <c r="BQ827" s="184"/>
      <c r="BR827" s="184"/>
      <c r="BS827" s="184"/>
      <c r="BT827" s="184"/>
      <c r="BU827" s="184"/>
      <c r="BV827" s="184"/>
      <c r="BW827" s="184"/>
      <c r="BX827" s="184"/>
      <c r="BY827" s="184"/>
      <c r="BZ827" s="184"/>
      <c r="CA827" s="184"/>
      <c r="CB827" s="184"/>
      <c r="CC827" s="184"/>
      <c r="CD827" s="184"/>
      <c r="CE827" s="184"/>
      <c r="CF827" s="184"/>
      <c r="CG827" s="184"/>
      <c r="CH827" s="184"/>
      <c r="CI827" s="184"/>
      <c r="CJ827" s="184"/>
      <c r="CK827" s="184"/>
      <c r="CL827" s="184"/>
      <c r="CM827" s="193"/>
    </row>
    <row r="828" spans="52:91" s="164" customFormat="1" ht="14.4" customHeight="1" x14ac:dyDescent="0.25">
      <c r="AZ828" s="192"/>
      <c r="BA828" s="184"/>
      <c r="BB828" s="184"/>
      <c r="BC828" s="184"/>
      <c r="BD828" s="184"/>
      <c r="BE828" s="184"/>
      <c r="BF828" s="184"/>
      <c r="BG828" s="184"/>
      <c r="BH828" s="184"/>
      <c r="BI828" s="184"/>
      <c r="BJ828" s="184"/>
      <c r="BK828" s="184"/>
      <c r="BL828" s="184"/>
      <c r="BM828" s="184"/>
      <c r="BN828" s="184"/>
      <c r="BO828" s="184"/>
      <c r="BP828" s="184"/>
      <c r="BQ828" s="184"/>
      <c r="BR828" s="184"/>
      <c r="BS828" s="184"/>
      <c r="BT828" s="184"/>
      <c r="BU828" s="184"/>
      <c r="BV828" s="184"/>
      <c r="BW828" s="184"/>
      <c r="BX828" s="184"/>
      <c r="BY828" s="184"/>
      <c r="BZ828" s="184"/>
      <c r="CA828" s="184"/>
      <c r="CB828" s="184"/>
      <c r="CC828" s="184"/>
      <c r="CD828" s="184"/>
      <c r="CE828" s="184"/>
      <c r="CF828" s="184"/>
      <c r="CG828" s="184"/>
      <c r="CH828" s="184"/>
      <c r="CI828" s="184"/>
      <c r="CJ828" s="184"/>
      <c r="CK828" s="184"/>
      <c r="CL828" s="184"/>
      <c r="CM828" s="193"/>
    </row>
    <row r="829" spans="52:91" s="164" customFormat="1" ht="14.4" customHeight="1" x14ac:dyDescent="0.25">
      <c r="AZ829" s="192"/>
      <c r="BA829" s="184"/>
      <c r="BB829" s="184"/>
      <c r="BC829" s="184"/>
      <c r="BD829" s="184"/>
      <c r="BE829" s="184"/>
      <c r="BF829" s="184"/>
      <c r="BG829" s="184"/>
      <c r="BH829" s="184"/>
      <c r="BI829" s="184"/>
      <c r="BJ829" s="184"/>
      <c r="BK829" s="184"/>
      <c r="BL829" s="184"/>
      <c r="BM829" s="184"/>
      <c r="BN829" s="184"/>
      <c r="BO829" s="184"/>
      <c r="BP829" s="184"/>
      <c r="BQ829" s="184"/>
      <c r="BR829" s="184"/>
      <c r="BS829" s="184"/>
      <c r="BT829" s="184"/>
      <c r="BU829" s="184"/>
      <c r="BV829" s="184"/>
      <c r="BW829" s="184"/>
      <c r="BX829" s="184"/>
      <c r="BY829" s="184"/>
      <c r="BZ829" s="184"/>
      <c r="CA829" s="184"/>
      <c r="CB829" s="184"/>
      <c r="CC829" s="184"/>
      <c r="CD829" s="184"/>
      <c r="CE829" s="184"/>
      <c r="CF829" s="184"/>
      <c r="CG829" s="184"/>
      <c r="CH829" s="184"/>
      <c r="CI829" s="184"/>
      <c r="CJ829" s="184"/>
      <c r="CK829" s="184"/>
      <c r="CL829" s="184"/>
      <c r="CM829" s="193"/>
    </row>
    <row r="830" spans="52:91" s="164" customFormat="1" ht="14.4" customHeight="1" x14ac:dyDescent="0.25">
      <c r="AZ830" s="192"/>
      <c r="BA830" s="184"/>
      <c r="BB830" s="184"/>
      <c r="BC830" s="184"/>
      <c r="BD830" s="184"/>
      <c r="BE830" s="184"/>
      <c r="BF830" s="184"/>
      <c r="BG830" s="184"/>
      <c r="BH830" s="184"/>
      <c r="BI830" s="184"/>
      <c r="BJ830" s="184"/>
      <c r="BK830" s="184"/>
      <c r="BL830" s="184"/>
      <c r="BM830" s="184"/>
      <c r="BN830" s="184"/>
      <c r="BO830" s="184"/>
      <c r="BP830" s="184"/>
      <c r="BQ830" s="184"/>
      <c r="BR830" s="184"/>
      <c r="BS830" s="184"/>
      <c r="BT830" s="184"/>
      <c r="BU830" s="184"/>
      <c r="BV830" s="184"/>
      <c r="BW830" s="184"/>
      <c r="BX830" s="184"/>
      <c r="BY830" s="184"/>
      <c r="BZ830" s="184"/>
      <c r="CA830" s="184"/>
      <c r="CB830" s="184"/>
      <c r="CC830" s="184"/>
      <c r="CD830" s="184"/>
      <c r="CE830" s="184"/>
      <c r="CF830" s="184"/>
      <c r="CG830" s="184"/>
      <c r="CH830" s="184"/>
      <c r="CI830" s="184"/>
      <c r="CJ830" s="184"/>
      <c r="CK830" s="184"/>
      <c r="CL830" s="184"/>
      <c r="CM830" s="193"/>
    </row>
    <row r="831" spans="52:91" s="164" customFormat="1" ht="14.4" customHeight="1" x14ac:dyDescent="0.25">
      <c r="AZ831" s="192"/>
      <c r="BA831" s="184"/>
      <c r="BB831" s="184"/>
      <c r="BC831" s="184"/>
      <c r="BD831" s="184"/>
      <c r="BE831" s="184"/>
      <c r="BF831" s="184"/>
      <c r="BG831" s="184"/>
      <c r="BH831" s="184"/>
      <c r="BI831" s="184"/>
      <c r="BJ831" s="184"/>
      <c r="BK831" s="184"/>
      <c r="BL831" s="184"/>
      <c r="BM831" s="184"/>
      <c r="BN831" s="184"/>
      <c r="BO831" s="184"/>
      <c r="BP831" s="184"/>
      <c r="BQ831" s="184"/>
      <c r="BR831" s="184"/>
      <c r="BS831" s="184"/>
      <c r="BT831" s="184"/>
      <c r="BU831" s="184"/>
      <c r="BV831" s="184"/>
      <c r="BW831" s="184"/>
      <c r="BX831" s="184"/>
      <c r="BY831" s="184"/>
      <c r="BZ831" s="184"/>
      <c r="CA831" s="184"/>
      <c r="CB831" s="184"/>
      <c r="CC831" s="184"/>
      <c r="CD831" s="184"/>
      <c r="CE831" s="184"/>
      <c r="CF831" s="184"/>
      <c r="CG831" s="184"/>
      <c r="CH831" s="184"/>
      <c r="CI831" s="184"/>
      <c r="CJ831" s="184"/>
      <c r="CK831" s="184"/>
      <c r="CL831" s="184"/>
      <c r="CM831" s="193"/>
    </row>
    <row r="832" spans="52:91" s="164" customFormat="1" ht="14.4" customHeight="1" x14ac:dyDescent="0.25">
      <c r="AZ832" s="192"/>
      <c r="BA832" s="184"/>
      <c r="BB832" s="184"/>
      <c r="BC832" s="184"/>
      <c r="BD832" s="184"/>
      <c r="BE832" s="184"/>
      <c r="BF832" s="184"/>
      <c r="BG832" s="184"/>
      <c r="BH832" s="184"/>
      <c r="BI832" s="184"/>
      <c r="BJ832" s="184"/>
      <c r="BK832" s="184"/>
      <c r="BL832" s="184"/>
      <c r="BM832" s="184"/>
      <c r="BN832" s="184"/>
      <c r="BO832" s="184"/>
      <c r="BP832" s="184"/>
      <c r="BQ832" s="184"/>
      <c r="BR832" s="184"/>
      <c r="BS832" s="184"/>
      <c r="BT832" s="184"/>
      <c r="BU832" s="184"/>
      <c r="BV832" s="184"/>
      <c r="BW832" s="184"/>
      <c r="BX832" s="184"/>
      <c r="BY832" s="184"/>
      <c r="BZ832" s="184"/>
      <c r="CA832" s="184"/>
      <c r="CB832" s="184"/>
      <c r="CC832" s="184"/>
      <c r="CD832" s="184"/>
      <c r="CE832" s="184"/>
      <c r="CF832" s="184"/>
      <c r="CG832" s="184"/>
      <c r="CH832" s="184"/>
      <c r="CI832" s="184"/>
      <c r="CJ832" s="184"/>
      <c r="CK832" s="184"/>
      <c r="CL832" s="184"/>
      <c r="CM832" s="193"/>
    </row>
    <row r="833" spans="52:91" s="164" customFormat="1" ht="14.4" customHeight="1" x14ac:dyDescent="0.25">
      <c r="AZ833" s="192"/>
      <c r="BA833" s="184"/>
      <c r="BB833" s="184"/>
      <c r="BC833" s="184"/>
      <c r="BD833" s="184"/>
      <c r="BE833" s="184"/>
      <c r="BF833" s="184"/>
      <c r="BG833" s="184"/>
      <c r="BH833" s="184"/>
      <c r="BI833" s="184"/>
      <c r="BJ833" s="184"/>
      <c r="BK833" s="184"/>
      <c r="BL833" s="184"/>
      <c r="BM833" s="184"/>
      <c r="BN833" s="184"/>
      <c r="BO833" s="184"/>
      <c r="BP833" s="184"/>
      <c r="BQ833" s="184"/>
      <c r="BR833" s="184"/>
      <c r="BS833" s="184"/>
      <c r="BT833" s="184"/>
      <c r="BU833" s="184"/>
      <c r="BV833" s="184"/>
      <c r="BW833" s="184"/>
      <c r="BX833" s="184"/>
      <c r="BY833" s="184"/>
      <c r="BZ833" s="184"/>
      <c r="CA833" s="184"/>
      <c r="CB833" s="184"/>
      <c r="CC833" s="184"/>
      <c r="CD833" s="184"/>
      <c r="CE833" s="184"/>
      <c r="CF833" s="184"/>
      <c r="CG833" s="184"/>
      <c r="CH833" s="184"/>
      <c r="CI833" s="184"/>
      <c r="CJ833" s="184"/>
      <c r="CK833" s="184"/>
      <c r="CL833" s="184"/>
      <c r="CM833" s="193"/>
    </row>
    <row r="834" spans="52:91" s="164" customFormat="1" ht="14.4" customHeight="1" x14ac:dyDescent="0.25">
      <c r="AZ834" s="192"/>
      <c r="BA834" s="184"/>
      <c r="BB834" s="184"/>
      <c r="BC834" s="184"/>
      <c r="BD834" s="184"/>
      <c r="BE834" s="184"/>
      <c r="BF834" s="184"/>
      <c r="BG834" s="184"/>
      <c r="BH834" s="184"/>
      <c r="BI834" s="184"/>
      <c r="BJ834" s="184"/>
      <c r="BK834" s="184"/>
      <c r="BL834" s="184"/>
      <c r="BM834" s="184"/>
      <c r="BN834" s="184"/>
      <c r="BO834" s="184"/>
      <c r="BP834" s="184"/>
      <c r="BQ834" s="184"/>
      <c r="BR834" s="184"/>
      <c r="BS834" s="184"/>
      <c r="BT834" s="184"/>
      <c r="BU834" s="184"/>
      <c r="BV834" s="184"/>
      <c r="BW834" s="184"/>
      <c r="BX834" s="184"/>
      <c r="BY834" s="184"/>
      <c r="BZ834" s="184"/>
      <c r="CA834" s="184"/>
      <c r="CB834" s="184"/>
      <c r="CC834" s="184"/>
      <c r="CD834" s="184"/>
      <c r="CE834" s="184"/>
      <c r="CF834" s="184"/>
      <c r="CG834" s="184"/>
      <c r="CH834" s="184"/>
      <c r="CI834" s="184"/>
      <c r="CJ834" s="184"/>
      <c r="CK834" s="184"/>
      <c r="CL834" s="184"/>
      <c r="CM834" s="193"/>
    </row>
    <row r="835" spans="52:91" s="164" customFormat="1" ht="14.4" customHeight="1" x14ac:dyDescent="0.25">
      <c r="AZ835" s="192"/>
      <c r="BA835" s="184"/>
      <c r="BB835" s="184"/>
      <c r="BC835" s="184"/>
      <c r="BD835" s="184"/>
      <c r="BE835" s="184"/>
      <c r="BF835" s="184"/>
      <c r="BG835" s="184"/>
      <c r="BH835" s="184"/>
      <c r="BI835" s="184"/>
      <c r="BJ835" s="184"/>
      <c r="BK835" s="184"/>
      <c r="BL835" s="184"/>
      <c r="BM835" s="184"/>
      <c r="BN835" s="184"/>
      <c r="BO835" s="184"/>
      <c r="BP835" s="184"/>
      <c r="BQ835" s="184"/>
      <c r="BR835" s="184"/>
      <c r="BS835" s="184"/>
      <c r="BT835" s="184"/>
      <c r="BU835" s="184"/>
      <c r="BV835" s="184"/>
      <c r="BW835" s="184"/>
      <c r="BX835" s="184"/>
      <c r="BY835" s="184"/>
      <c r="BZ835" s="184"/>
      <c r="CA835" s="184"/>
      <c r="CB835" s="184"/>
      <c r="CC835" s="184"/>
      <c r="CD835" s="184"/>
      <c r="CE835" s="184"/>
      <c r="CF835" s="184"/>
      <c r="CG835" s="184"/>
      <c r="CH835" s="184"/>
      <c r="CI835" s="184"/>
      <c r="CJ835" s="184"/>
      <c r="CK835" s="184"/>
      <c r="CL835" s="184"/>
      <c r="CM835" s="193"/>
    </row>
    <row r="836" spans="52:91" s="164" customFormat="1" ht="14.4" customHeight="1" x14ac:dyDescent="0.25">
      <c r="AZ836" s="192"/>
      <c r="BA836" s="184"/>
      <c r="BB836" s="184"/>
      <c r="BC836" s="184"/>
      <c r="BD836" s="184"/>
      <c r="BE836" s="184"/>
      <c r="BF836" s="184"/>
      <c r="BG836" s="184"/>
      <c r="BH836" s="184"/>
      <c r="BI836" s="184"/>
      <c r="BJ836" s="184"/>
      <c r="BK836" s="184"/>
      <c r="BL836" s="184"/>
      <c r="BM836" s="184"/>
      <c r="BN836" s="184"/>
      <c r="BO836" s="184"/>
      <c r="BP836" s="184"/>
      <c r="BQ836" s="184"/>
      <c r="BR836" s="184"/>
      <c r="BS836" s="184"/>
      <c r="BT836" s="184"/>
      <c r="BU836" s="184"/>
      <c r="BV836" s="184"/>
      <c r="BW836" s="184"/>
      <c r="BX836" s="184"/>
      <c r="BY836" s="184"/>
      <c r="BZ836" s="184"/>
      <c r="CA836" s="184"/>
      <c r="CB836" s="184"/>
      <c r="CC836" s="184"/>
      <c r="CD836" s="184"/>
      <c r="CE836" s="184"/>
      <c r="CF836" s="184"/>
      <c r="CG836" s="184"/>
      <c r="CH836" s="184"/>
      <c r="CI836" s="184"/>
      <c r="CJ836" s="184"/>
      <c r="CK836" s="184"/>
      <c r="CL836" s="184"/>
      <c r="CM836" s="193"/>
    </row>
    <row r="837" spans="52:91" s="164" customFormat="1" ht="14.4" customHeight="1" x14ac:dyDescent="0.25">
      <c r="AZ837" s="192"/>
      <c r="BA837" s="184"/>
      <c r="BB837" s="184"/>
      <c r="BC837" s="184"/>
      <c r="BD837" s="184"/>
      <c r="BE837" s="184"/>
      <c r="BF837" s="184"/>
      <c r="BG837" s="184"/>
      <c r="BH837" s="184"/>
      <c r="BI837" s="184"/>
      <c r="BJ837" s="184"/>
      <c r="BK837" s="184"/>
      <c r="BL837" s="184"/>
      <c r="BM837" s="184"/>
      <c r="BN837" s="184"/>
      <c r="BO837" s="184"/>
      <c r="BP837" s="184"/>
      <c r="BQ837" s="184"/>
      <c r="BR837" s="184"/>
      <c r="BS837" s="184"/>
      <c r="BT837" s="184"/>
      <c r="BU837" s="184"/>
      <c r="BV837" s="184"/>
      <c r="BW837" s="184"/>
      <c r="BX837" s="184"/>
      <c r="BY837" s="184"/>
      <c r="BZ837" s="184"/>
      <c r="CA837" s="184"/>
      <c r="CB837" s="184"/>
      <c r="CC837" s="184"/>
      <c r="CD837" s="184"/>
      <c r="CE837" s="184"/>
      <c r="CF837" s="184"/>
      <c r="CG837" s="184"/>
      <c r="CH837" s="184"/>
      <c r="CI837" s="184"/>
      <c r="CJ837" s="184"/>
      <c r="CK837" s="184"/>
      <c r="CL837" s="184"/>
      <c r="CM837" s="193"/>
    </row>
    <row r="838" spans="52:91" s="164" customFormat="1" ht="14.4" customHeight="1" x14ac:dyDescent="0.25">
      <c r="AZ838" s="192"/>
      <c r="BA838" s="184"/>
      <c r="BB838" s="184"/>
      <c r="BC838" s="184"/>
      <c r="BD838" s="184"/>
      <c r="BE838" s="184"/>
      <c r="BF838" s="184"/>
      <c r="BG838" s="184"/>
      <c r="BH838" s="184"/>
      <c r="BI838" s="184"/>
      <c r="BJ838" s="184"/>
      <c r="BK838" s="184"/>
      <c r="BL838" s="184"/>
      <c r="BM838" s="184"/>
      <c r="BN838" s="184"/>
      <c r="BO838" s="184"/>
      <c r="BP838" s="184"/>
      <c r="BQ838" s="184"/>
      <c r="BR838" s="184"/>
      <c r="BS838" s="184"/>
      <c r="BT838" s="184"/>
      <c r="BU838" s="184"/>
      <c r="BV838" s="184"/>
      <c r="BW838" s="184"/>
      <c r="BX838" s="184"/>
      <c r="BY838" s="184"/>
      <c r="BZ838" s="184"/>
      <c r="CA838" s="184"/>
      <c r="CB838" s="184"/>
      <c r="CC838" s="184"/>
      <c r="CD838" s="184"/>
      <c r="CE838" s="184"/>
      <c r="CF838" s="184"/>
      <c r="CG838" s="184"/>
      <c r="CH838" s="184"/>
      <c r="CI838" s="184"/>
      <c r="CJ838" s="184"/>
      <c r="CK838" s="184"/>
      <c r="CL838" s="184"/>
      <c r="CM838" s="193"/>
    </row>
    <row r="839" spans="52:91" s="164" customFormat="1" ht="14.4" customHeight="1" x14ac:dyDescent="0.25">
      <c r="AZ839" s="192"/>
      <c r="BA839" s="184"/>
      <c r="BB839" s="184"/>
      <c r="BC839" s="184"/>
      <c r="BD839" s="184"/>
      <c r="BE839" s="184"/>
      <c r="BF839" s="184"/>
      <c r="BG839" s="184"/>
      <c r="BH839" s="184"/>
      <c r="BI839" s="184"/>
      <c r="BJ839" s="184"/>
      <c r="BK839" s="184"/>
      <c r="BL839" s="184"/>
      <c r="BM839" s="184"/>
      <c r="BN839" s="184"/>
      <c r="BO839" s="184"/>
      <c r="BP839" s="184"/>
      <c r="BQ839" s="184"/>
      <c r="BR839" s="184"/>
      <c r="BS839" s="184"/>
      <c r="BT839" s="184"/>
      <c r="BU839" s="184"/>
      <c r="BV839" s="184"/>
      <c r="BW839" s="184"/>
      <c r="BX839" s="184"/>
      <c r="BY839" s="184"/>
      <c r="BZ839" s="184"/>
      <c r="CA839" s="184"/>
      <c r="CB839" s="184"/>
      <c r="CC839" s="184"/>
      <c r="CD839" s="184"/>
      <c r="CE839" s="184"/>
      <c r="CF839" s="184"/>
      <c r="CG839" s="184"/>
      <c r="CH839" s="184"/>
      <c r="CI839" s="184"/>
      <c r="CJ839" s="184"/>
      <c r="CK839" s="184"/>
      <c r="CL839" s="184"/>
      <c r="CM839" s="193"/>
    </row>
    <row r="840" spans="52:91" s="164" customFormat="1" ht="14.4" customHeight="1" x14ac:dyDescent="0.25">
      <c r="AZ840" s="192"/>
      <c r="BA840" s="184"/>
      <c r="BB840" s="184"/>
      <c r="BC840" s="184"/>
      <c r="BD840" s="184"/>
      <c r="BE840" s="184"/>
      <c r="BF840" s="184"/>
      <c r="BG840" s="184"/>
      <c r="BH840" s="184"/>
      <c r="BI840" s="184"/>
      <c r="BJ840" s="184"/>
      <c r="BK840" s="184"/>
      <c r="BL840" s="184"/>
      <c r="BM840" s="184"/>
      <c r="BN840" s="184"/>
      <c r="BO840" s="184"/>
      <c r="BP840" s="184"/>
      <c r="BQ840" s="184"/>
      <c r="BR840" s="184"/>
      <c r="BS840" s="184"/>
      <c r="BT840" s="184"/>
      <c r="BU840" s="184"/>
      <c r="BV840" s="184"/>
      <c r="BW840" s="184"/>
      <c r="BX840" s="184"/>
      <c r="BY840" s="184"/>
      <c r="BZ840" s="184"/>
      <c r="CA840" s="184"/>
      <c r="CB840" s="184"/>
      <c r="CC840" s="184"/>
      <c r="CD840" s="184"/>
      <c r="CE840" s="184"/>
      <c r="CF840" s="184"/>
      <c r="CG840" s="184"/>
      <c r="CH840" s="184"/>
      <c r="CI840" s="184"/>
      <c r="CJ840" s="184"/>
      <c r="CK840" s="184"/>
      <c r="CL840" s="184"/>
      <c r="CM840" s="193"/>
    </row>
    <row r="841" spans="52:91" s="164" customFormat="1" ht="14.4" customHeight="1" x14ac:dyDescent="0.25">
      <c r="AZ841" s="192"/>
      <c r="BA841" s="184"/>
      <c r="BB841" s="184"/>
      <c r="BC841" s="184"/>
      <c r="BD841" s="184"/>
      <c r="BE841" s="184"/>
      <c r="BF841" s="184"/>
      <c r="BG841" s="184"/>
      <c r="BH841" s="184"/>
      <c r="BI841" s="184"/>
      <c r="BJ841" s="184"/>
      <c r="BK841" s="184"/>
      <c r="BL841" s="184"/>
      <c r="BM841" s="184"/>
      <c r="BN841" s="184"/>
      <c r="BO841" s="184"/>
      <c r="BP841" s="184"/>
      <c r="BQ841" s="184"/>
      <c r="BR841" s="184"/>
      <c r="BS841" s="184"/>
      <c r="BT841" s="184"/>
      <c r="BU841" s="184"/>
      <c r="BV841" s="184"/>
      <c r="BW841" s="184"/>
      <c r="BX841" s="184"/>
      <c r="BY841" s="184"/>
      <c r="BZ841" s="184"/>
      <c r="CA841" s="184"/>
      <c r="CB841" s="184"/>
      <c r="CC841" s="184"/>
      <c r="CD841" s="184"/>
      <c r="CE841" s="184"/>
      <c r="CF841" s="184"/>
      <c r="CG841" s="184"/>
      <c r="CH841" s="184"/>
      <c r="CI841" s="184"/>
      <c r="CJ841" s="184"/>
      <c r="CK841" s="184"/>
      <c r="CL841" s="184"/>
      <c r="CM841" s="193"/>
    </row>
    <row r="842" spans="52:91" s="164" customFormat="1" ht="14.4" customHeight="1" x14ac:dyDescent="0.25">
      <c r="AZ842" s="192"/>
      <c r="BA842" s="184"/>
      <c r="BB842" s="184"/>
      <c r="BC842" s="184"/>
      <c r="BD842" s="184"/>
      <c r="BE842" s="184"/>
      <c r="BF842" s="184"/>
      <c r="BG842" s="184"/>
      <c r="BH842" s="184"/>
      <c r="BI842" s="184"/>
      <c r="BJ842" s="184"/>
      <c r="BK842" s="184"/>
      <c r="BL842" s="184"/>
      <c r="BM842" s="184"/>
      <c r="BN842" s="184"/>
      <c r="BO842" s="184"/>
      <c r="BP842" s="184"/>
      <c r="BQ842" s="184"/>
      <c r="BR842" s="184"/>
      <c r="BS842" s="184"/>
      <c r="BT842" s="184"/>
      <c r="BU842" s="184"/>
      <c r="BV842" s="184"/>
      <c r="BW842" s="184"/>
      <c r="BX842" s="184"/>
      <c r="BY842" s="184"/>
      <c r="BZ842" s="184"/>
      <c r="CA842" s="184"/>
      <c r="CB842" s="184"/>
      <c r="CC842" s="184"/>
      <c r="CD842" s="184"/>
      <c r="CE842" s="184"/>
      <c r="CF842" s="184"/>
      <c r="CG842" s="184"/>
      <c r="CH842" s="184"/>
      <c r="CI842" s="184"/>
      <c r="CJ842" s="184"/>
      <c r="CK842" s="184"/>
      <c r="CL842" s="184"/>
      <c r="CM842" s="193"/>
    </row>
    <row r="843" spans="52:91" s="164" customFormat="1" ht="14.4" customHeight="1" x14ac:dyDescent="0.25">
      <c r="AZ843" s="192"/>
      <c r="BA843" s="184"/>
      <c r="BB843" s="184"/>
      <c r="BC843" s="184"/>
      <c r="BD843" s="184"/>
      <c r="BE843" s="184"/>
      <c r="BF843" s="184"/>
      <c r="BG843" s="184"/>
      <c r="BH843" s="184"/>
      <c r="BI843" s="184"/>
      <c r="BJ843" s="184"/>
      <c r="BK843" s="184"/>
      <c r="BL843" s="184"/>
      <c r="BM843" s="184"/>
      <c r="BN843" s="184"/>
      <c r="BO843" s="184"/>
      <c r="BP843" s="184"/>
      <c r="BQ843" s="184"/>
      <c r="BR843" s="184"/>
      <c r="BS843" s="184"/>
      <c r="BT843" s="184"/>
      <c r="BU843" s="184"/>
      <c r="BV843" s="184"/>
      <c r="BW843" s="184"/>
      <c r="BX843" s="184"/>
      <c r="BY843" s="184"/>
      <c r="BZ843" s="184"/>
      <c r="CA843" s="184"/>
      <c r="CB843" s="184"/>
      <c r="CC843" s="184"/>
      <c r="CD843" s="184"/>
      <c r="CE843" s="184"/>
      <c r="CF843" s="184"/>
      <c r="CG843" s="184"/>
      <c r="CH843" s="184"/>
      <c r="CI843" s="184"/>
      <c r="CJ843" s="184"/>
      <c r="CK843" s="184"/>
      <c r="CL843" s="184"/>
      <c r="CM843" s="193"/>
    </row>
    <row r="844" spans="52:91" s="164" customFormat="1" ht="14.4" customHeight="1" x14ac:dyDescent="0.25">
      <c r="AZ844" s="192"/>
      <c r="BA844" s="184"/>
      <c r="BB844" s="184"/>
      <c r="BC844" s="184"/>
      <c r="BD844" s="184"/>
      <c r="BE844" s="184"/>
      <c r="BF844" s="184"/>
      <c r="BG844" s="184"/>
      <c r="BH844" s="184"/>
      <c r="BI844" s="184"/>
      <c r="BJ844" s="184"/>
      <c r="BK844" s="184"/>
      <c r="BL844" s="184"/>
      <c r="BM844" s="184"/>
      <c r="BN844" s="184"/>
      <c r="BO844" s="184"/>
      <c r="BP844" s="184"/>
      <c r="BQ844" s="184"/>
      <c r="BR844" s="184"/>
      <c r="BS844" s="184"/>
      <c r="BT844" s="184"/>
      <c r="BU844" s="184"/>
      <c r="BV844" s="184"/>
      <c r="BW844" s="184"/>
      <c r="BX844" s="184"/>
      <c r="BY844" s="184"/>
      <c r="BZ844" s="184"/>
      <c r="CA844" s="184"/>
      <c r="CB844" s="184"/>
      <c r="CC844" s="184"/>
      <c r="CD844" s="184"/>
      <c r="CE844" s="184"/>
      <c r="CF844" s="184"/>
      <c r="CG844" s="184"/>
      <c r="CH844" s="184"/>
      <c r="CI844" s="184"/>
      <c r="CJ844" s="184"/>
      <c r="CK844" s="184"/>
      <c r="CL844" s="184"/>
      <c r="CM844" s="193"/>
    </row>
    <row r="845" spans="52:91" s="164" customFormat="1" ht="14.4" customHeight="1" x14ac:dyDescent="0.25">
      <c r="AZ845" s="192"/>
      <c r="BA845" s="184"/>
      <c r="BB845" s="184"/>
      <c r="BC845" s="184"/>
      <c r="BD845" s="184"/>
      <c r="BE845" s="184"/>
      <c r="BF845" s="184"/>
      <c r="BG845" s="184"/>
      <c r="BH845" s="184"/>
      <c r="BI845" s="184"/>
      <c r="BJ845" s="184"/>
      <c r="BK845" s="184"/>
      <c r="BL845" s="184"/>
      <c r="BM845" s="184"/>
      <c r="BN845" s="184"/>
      <c r="BO845" s="184"/>
      <c r="BP845" s="184"/>
      <c r="BQ845" s="184"/>
      <c r="BR845" s="184"/>
      <c r="BS845" s="184"/>
      <c r="BT845" s="184"/>
      <c r="BU845" s="184"/>
      <c r="BV845" s="184"/>
      <c r="BW845" s="184"/>
      <c r="BX845" s="184"/>
      <c r="BY845" s="184"/>
      <c r="BZ845" s="184"/>
      <c r="CA845" s="184"/>
      <c r="CB845" s="184"/>
      <c r="CC845" s="184"/>
      <c r="CD845" s="184"/>
      <c r="CE845" s="184"/>
      <c r="CF845" s="184"/>
      <c r="CG845" s="184"/>
      <c r="CH845" s="184"/>
      <c r="CI845" s="184"/>
      <c r="CJ845" s="184"/>
      <c r="CK845" s="184"/>
      <c r="CL845" s="184"/>
      <c r="CM845" s="193"/>
    </row>
    <row r="846" spans="52:91" s="164" customFormat="1" ht="14.4" customHeight="1" x14ac:dyDescent="0.25">
      <c r="AZ846" s="192"/>
      <c r="BA846" s="184"/>
      <c r="BB846" s="184"/>
      <c r="BC846" s="184"/>
      <c r="BD846" s="184"/>
      <c r="BE846" s="184"/>
      <c r="BF846" s="184"/>
      <c r="BG846" s="184"/>
      <c r="BH846" s="184"/>
      <c r="BI846" s="184"/>
      <c r="BJ846" s="184"/>
      <c r="BK846" s="184"/>
      <c r="BL846" s="184"/>
      <c r="BM846" s="184"/>
      <c r="BN846" s="184"/>
      <c r="BO846" s="184"/>
      <c r="BP846" s="184"/>
      <c r="BQ846" s="184"/>
      <c r="BR846" s="184"/>
      <c r="BS846" s="184"/>
      <c r="BT846" s="184"/>
      <c r="BU846" s="184"/>
      <c r="BV846" s="184"/>
      <c r="BW846" s="184"/>
      <c r="BX846" s="184"/>
      <c r="BY846" s="184"/>
      <c r="BZ846" s="184"/>
      <c r="CA846" s="184"/>
      <c r="CB846" s="184"/>
      <c r="CC846" s="184"/>
      <c r="CD846" s="184"/>
      <c r="CE846" s="184"/>
      <c r="CF846" s="184"/>
      <c r="CG846" s="184"/>
      <c r="CH846" s="184"/>
      <c r="CI846" s="184"/>
      <c r="CJ846" s="184"/>
      <c r="CK846" s="184"/>
      <c r="CL846" s="184"/>
      <c r="CM846" s="193"/>
    </row>
    <row r="847" spans="52:91" s="164" customFormat="1" ht="14.4" customHeight="1" x14ac:dyDescent="0.25">
      <c r="AZ847" s="192"/>
      <c r="BA847" s="184"/>
      <c r="BB847" s="184"/>
      <c r="BC847" s="184"/>
      <c r="BD847" s="184"/>
      <c r="BE847" s="184"/>
      <c r="BF847" s="184"/>
      <c r="BG847" s="184"/>
      <c r="BH847" s="184"/>
      <c r="BI847" s="184"/>
      <c r="BJ847" s="184"/>
      <c r="BK847" s="184"/>
      <c r="BL847" s="184"/>
      <c r="BM847" s="184"/>
      <c r="BN847" s="184"/>
      <c r="BO847" s="184"/>
      <c r="BP847" s="184"/>
      <c r="BQ847" s="184"/>
      <c r="BR847" s="184"/>
      <c r="BS847" s="184"/>
      <c r="BT847" s="184"/>
      <c r="BU847" s="184"/>
      <c r="BV847" s="184"/>
      <c r="BW847" s="184"/>
      <c r="BX847" s="184"/>
      <c r="BY847" s="184"/>
      <c r="BZ847" s="184"/>
      <c r="CA847" s="184"/>
      <c r="CB847" s="184"/>
      <c r="CC847" s="184"/>
      <c r="CD847" s="184"/>
      <c r="CE847" s="184"/>
      <c r="CF847" s="184"/>
      <c r="CG847" s="184"/>
      <c r="CH847" s="184"/>
      <c r="CI847" s="184"/>
      <c r="CJ847" s="184"/>
      <c r="CK847" s="184"/>
      <c r="CL847" s="184"/>
      <c r="CM847" s="193"/>
    </row>
    <row r="848" spans="52:91" s="164" customFormat="1" ht="14.4" customHeight="1" x14ac:dyDescent="0.25">
      <c r="AZ848" s="192"/>
      <c r="BA848" s="184"/>
      <c r="BB848" s="184"/>
      <c r="BC848" s="184"/>
      <c r="BD848" s="184"/>
      <c r="BE848" s="184"/>
      <c r="BF848" s="184"/>
      <c r="BG848" s="184"/>
      <c r="BH848" s="184"/>
      <c r="BI848" s="184"/>
      <c r="BJ848" s="184"/>
      <c r="BK848" s="184"/>
      <c r="BL848" s="184"/>
      <c r="BM848" s="184"/>
      <c r="BN848" s="184"/>
      <c r="BO848" s="184"/>
      <c r="BP848" s="184"/>
      <c r="BQ848" s="184"/>
      <c r="BR848" s="184"/>
      <c r="BS848" s="184"/>
      <c r="BT848" s="184"/>
      <c r="BU848" s="184"/>
      <c r="BV848" s="184"/>
      <c r="BW848" s="184"/>
      <c r="BX848" s="184"/>
      <c r="BY848" s="184"/>
      <c r="BZ848" s="184"/>
      <c r="CA848" s="184"/>
      <c r="CB848" s="184"/>
      <c r="CC848" s="184"/>
      <c r="CD848" s="184"/>
      <c r="CE848" s="184"/>
      <c r="CF848" s="184"/>
      <c r="CG848" s="184"/>
      <c r="CH848" s="184"/>
      <c r="CI848" s="184"/>
      <c r="CJ848" s="184"/>
      <c r="CK848" s="184"/>
      <c r="CL848" s="184"/>
      <c r="CM848" s="193"/>
    </row>
    <row r="849" spans="52:91" s="164" customFormat="1" ht="14.4" customHeight="1" x14ac:dyDescent="0.25">
      <c r="AZ849" s="192"/>
      <c r="BA849" s="184"/>
      <c r="BB849" s="184"/>
      <c r="BC849" s="184"/>
      <c r="BD849" s="184"/>
      <c r="BE849" s="184"/>
      <c r="BF849" s="184"/>
      <c r="BG849" s="184"/>
      <c r="BH849" s="184"/>
      <c r="BI849" s="184"/>
      <c r="BJ849" s="184"/>
      <c r="BK849" s="184"/>
      <c r="BL849" s="184"/>
      <c r="BM849" s="184"/>
      <c r="BN849" s="184"/>
      <c r="BO849" s="184"/>
      <c r="BP849" s="184"/>
      <c r="BQ849" s="184"/>
      <c r="BR849" s="184"/>
      <c r="BS849" s="184"/>
      <c r="BT849" s="184"/>
      <c r="BU849" s="184"/>
      <c r="BV849" s="184"/>
      <c r="BW849" s="184"/>
      <c r="BX849" s="184"/>
      <c r="BY849" s="184"/>
      <c r="BZ849" s="184"/>
      <c r="CA849" s="184"/>
      <c r="CB849" s="184"/>
      <c r="CC849" s="184"/>
      <c r="CD849" s="184"/>
      <c r="CE849" s="184"/>
      <c r="CF849" s="184"/>
      <c r="CG849" s="184"/>
      <c r="CH849" s="184"/>
      <c r="CI849" s="184"/>
      <c r="CJ849" s="184"/>
      <c r="CK849" s="184"/>
      <c r="CL849" s="184"/>
      <c r="CM849" s="193"/>
    </row>
    <row r="850" spans="52:91" s="164" customFormat="1" ht="14.4" customHeight="1" x14ac:dyDescent="0.25">
      <c r="AZ850" s="192"/>
      <c r="BA850" s="184"/>
      <c r="BB850" s="184"/>
      <c r="BC850" s="184"/>
      <c r="BD850" s="184"/>
      <c r="BE850" s="184"/>
      <c r="BF850" s="184"/>
      <c r="BG850" s="184"/>
      <c r="BH850" s="184"/>
      <c r="BI850" s="184"/>
      <c r="BJ850" s="184"/>
      <c r="BK850" s="184"/>
      <c r="BL850" s="184"/>
      <c r="BM850" s="184"/>
      <c r="BN850" s="184"/>
      <c r="BO850" s="184"/>
      <c r="BP850" s="184"/>
      <c r="BQ850" s="184"/>
      <c r="BR850" s="184"/>
      <c r="BS850" s="184"/>
      <c r="BT850" s="184"/>
      <c r="BU850" s="184"/>
      <c r="BV850" s="184"/>
      <c r="BW850" s="184"/>
      <c r="BX850" s="184"/>
      <c r="BY850" s="184"/>
      <c r="BZ850" s="184"/>
      <c r="CA850" s="184"/>
      <c r="CB850" s="184"/>
      <c r="CC850" s="184"/>
      <c r="CD850" s="184"/>
      <c r="CE850" s="184"/>
      <c r="CF850" s="184"/>
      <c r="CG850" s="184"/>
      <c r="CH850" s="184"/>
      <c r="CI850" s="184"/>
      <c r="CJ850" s="184"/>
      <c r="CK850" s="184"/>
      <c r="CL850" s="184"/>
      <c r="CM850" s="193"/>
    </row>
    <row r="851" spans="52:91" s="164" customFormat="1" ht="14.4" customHeight="1" x14ac:dyDescent="0.25">
      <c r="AZ851" s="192"/>
      <c r="BA851" s="184"/>
      <c r="BB851" s="184"/>
      <c r="BC851" s="184"/>
      <c r="BD851" s="184"/>
      <c r="BE851" s="184"/>
      <c r="BF851" s="184"/>
      <c r="BG851" s="184"/>
      <c r="BH851" s="184"/>
      <c r="BI851" s="184"/>
      <c r="BJ851" s="184"/>
      <c r="BK851" s="184"/>
      <c r="BL851" s="184"/>
      <c r="BM851" s="184"/>
      <c r="BN851" s="184"/>
      <c r="BO851" s="184"/>
      <c r="BP851" s="184"/>
      <c r="BQ851" s="184"/>
      <c r="BR851" s="184"/>
      <c r="BS851" s="184"/>
      <c r="BT851" s="184"/>
      <c r="BU851" s="184"/>
      <c r="BV851" s="184"/>
      <c r="BW851" s="184"/>
      <c r="BX851" s="184"/>
      <c r="BY851" s="184"/>
      <c r="BZ851" s="184"/>
      <c r="CA851" s="184"/>
      <c r="CB851" s="184"/>
      <c r="CC851" s="184"/>
      <c r="CD851" s="184"/>
      <c r="CE851" s="184"/>
      <c r="CF851" s="184"/>
      <c r="CG851" s="184"/>
      <c r="CH851" s="184"/>
      <c r="CI851" s="184"/>
      <c r="CJ851" s="184"/>
      <c r="CK851" s="184"/>
      <c r="CL851" s="184"/>
      <c r="CM851" s="193"/>
    </row>
    <row r="852" spans="52:91" s="164" customFormat="1" ht="14.4" customHeight="1" x14ac:dyDescent="0.25">
      <c r="AZ852" s="192"/>
      <c r="BA852" s="184"/>
      <c r="BB852" s="184"/>
      <c r="BC852" s="184"/>
      <c r="BD852" s="184"/>
      <c r="BE852" s="184"/>
      <c r="BF852" s="184"/>
      <c r="BG852" s="184"/>
      <c r="BH852" s="184"/>
      <c r="BI852" s="184"/>
      <c r="BJ852" s="184"/>
      <c r="BK852" s="184"/>
      <c r="BL852" s="184"/>
      <c r="BM852" s="184"/>
      <c r="BN852" s="184"/>
      <c r="BO852" s="184"/>
      <c r="BP852" s="184"/>
      <c r="BQ852" s="184"/>
      <c r="BR852" s="184"/>
      <c r="BS852" s="184"/>
      <c r="BT852" s="184"/>
      <c r="BU852" s="184"/>
      <c r="BV852" s="184"/>
      <c r="BW852" s="184"/>
      <c r="BX852" s="184"/>
      <c r="BY852" s="184"/>
      <c r="BZ852" s="184"/>
      <c r="CA852" s="184"/>
      <c r="CB852" s="184"/>
      <c r="CC852" s="184"/>
      <c r="CD852" s="184"/>
      <c r="CE852" s="184"/>
      <c r="CF852" s="184"/>
      <c r="CG852" s="184"/>
      <c r="CH852" s="184"/>
      <c r="CI852" s="184"/>
      <c r="CJ852" s="184"/>
      <c r="CK852" s="184"/>
      <c r="CL852" s="184"/>
      <c r="CM852" s="193"/>
    </row>
    <row r="853" spans="52:91" s="164" customFormat="1" ht="14.4" customHeight="1" x14ac:dyDescent="0.25">
      <c r="AZ853" s="192"/>
      <c r="BA853" s="184"/>
      <c r="BB853" s="184"/>
      <c r="BC853" s="184"/>
      <c r="BD853" s="184"/>
      <c r="BE853" s="184"/>
      <c r="BF853" s="184"/>
      <c r="BG853" s="184"/>
      <c r="BH853" s="184"/>
      <c r="BI853" s="184"/>
      <c r="BJ853" s="184"/>
      <c r="BK853" s="184"/>
      <c r="BL853" s="184"/>
      <c r="BM853" s="184"/>
      <c r="BN853" s="184"/>
      <c r="BO853" s="184"/>
      <c r="BP853" s="184"/>
      <c r="BQ853" s="184"/>
      <c r="BR853" s="184"/>
      <c r="BS853" s="184"/>
      <c r="BT853" s="184"/>
      <c r="BU853" s="184"/>
      <c r="BV853" s="184"/>
      <c r="BW853" s="184"/>
      <c r="BX853" s="184"/>
      <c r="BY853" s="184"/>
      <c r="BZ853" s="184"/>
      <c r="CA853" s="184"/>
      <c r="CB853" s="184"/>
      <c r="CC853" s="184"/>
      <c r="CD853" s="184"/>
      <c r="CE853" s="184"/>
      <c r="CF853" s="184"/>
      <c r="CG853" s="184"/>
      <c r="CH853" s="184"/>
      <c r="CI853" s="184"/>
      <c r="CJ853" s="184"/>
      <c r="CK853" s="184"/>
      <c r="CL853" s="184"/>
      <c r="CM853" s="193"/>
    </row>
    <row r="854" spans="52:91" s="164" customFormat="1" ht="14.4" customHeight="1" x14ac:dyDescent="0.25">
      <c r="AZ854" s="192"/>
      <c r="BA854" s="184"/>
      <c r="BB854" s="184"/>
      <c r="BC854" s="184"/>
      <c r="BD854" s="184"/>
      <c r="BE854" s="184"/>
      <c r="BF854" s="184"/>
      <c r="BG854" s="184"/>
      <c r="BH854" s="184"/>
      <c r="BI854" s="184"/>
      <c r="BJ854" s="184"/>
      <c r="BK854" s="184"/>
      <c r="BL854" s="184"/>
      <c r="BM854" s="184"/>
      <c r="BN854" s="184"/>
      <c r="BO854" s="184"/>
      <c r="BP854" s="184"/>
      <c r="BQ854" s="184"/>
      <c r="BR854" s="184"/>
      <c r="BS854" s="184"/>
      <c r="BT854" s="184"/>
      <c r="BU854" s="184"/>
      <c r="BV854" s="184"/>
      <c r="BW854" s="184"/>
      <c r="BX854" s="184"/>
      <c r="BY854" s="184"/>
      <c r="BZ854" s="184"/>
      <c r="CA854" s="184"/>
      <c r="CB854" s="184"/>
      <c r="CC854" s="184"/>
      <c r="CD854" s="184"/>
      <c r="CE854" s="184"/>
      <c r="CF854" s="184"/>
      <c r="CG854" s="184"/>
      <c r="CH854" s="184"/>
      <c r="CI854" s="184"/>
      <c r="CJ854" s="184"/>
      <c r="CK854" s="184"/>
      <c r="CL854" s="184"/>
      <c r="CM854" s="193"/>
    </row>
    <row r="855" spans="52:91" s="164" customFormat="1" ht="14.4" customHeight="1" x14ac:dyDescent="0.25">
      <c r="AZ855" s="192"/>
      <c r="BA855" s="184"/>
      <c r="BB855" s="184"/>
      <c r="BC855" s="184"/>
      <c r="BD855" s="184"/>
      <c r="BE855" s="184"/>
      <c r="BF855" s="184"/>
      <c r="BG855" s="184"/>
      <c r="BH855" s="184"/>
      <c r="BI855" s="184"/>
      <c r="BJ855" s="184"/>
      <c r="BK855" s="184"/>
      <c r="BL855" s="184"/>
      <c r="BM855" s="184"/>
      <c r="BN855" s="184"/>
      <c r="BO855" s="184"/>
      <c r="BP855" s="184"/>
      <c r="BQ855" s="184"/>
      <c r="BR855" s="184"/>
      <c r="BS855" s="184"/>
      <c r="BT855" s="184"/>
      <c r="BU855" s="184"/>
      <c r="BV855" s="184"/>
      <c r="BW855" s="184"/>
      <c r="BX855" s="184"/>
      <c r="BY855" s="184"/>
      <c r="BZ855" s="184"/>
      <c r="CA855" s="184"/>
      <c r="CB855" s="184"/>
      <c r="CC855" s="184"/>
      <c r="CD855" s="184"/>
      <c r="CE855" s="184"/>
      <c r="CF855" s="184"/>
      <c r="CG855" s="184"/>
      <c r="CH855" s="184"/>
      <c r="CI855" s="184"/>
      <c r="CJ855" s="184"/>
      <c r="CK855" s="184"/>
      <c r="CL855" s="184"/>
      <c r="CM855" s="193"/>
    </row>
    <row r="856" spans="52:91" s="164" customFormat="1" ht="14.4" customHeight="1" x14ac:dyDescent="0.25">
      <c r="AZ856" s="192"/>
      <c r="BA856" s="184"/>
      <c r="BB856" s="184"/>
      <c r="BC856" s="184"/>
      <c r="BD856" s="184"/>
      <c r="BE856" s="184"/>
      <c r="BF856" s="184"/>
      <c r="BG856" s="184"/>
      <c r="BH856" s="184"/>
      <c r="BI856" s="184"/>
      <c r="BJ856" s="184"/>
      <c r="BK856" s="184"/>
      <c r="BL856" s="184"/>
      <c r="BM856" s="184"/>
      <c r="BN856" s="184"/>
      <c r="BO856" s="184"/>
      <c r="BP856" s="184"/>
      <c r="BQ856" s="184"/>
      <c r="BR856" s="184"/>
      <c r="BS856" s="184"/>
      <c r="BT856" s="184"/>
      <c r="BU856" s="184"/>
      <c r="BV856" s="184"/>
      <c r="BW856" s="184"/>
      <c r="BX856" s="184"/>
      <c r="BY856" s="184"/>
      <c r="BZ856" s="184"/>
      <c r="CA856" s="184"/>
      <c r="CB856" s="184"/>
      <c r="CC856" s="184"/>
      <c r="CD856" s="184"/>
      <c r="CE856" s="184"/>
      <c r="CF856" s="184"/>
      <c r="CG856" s="184"/>
      <c r="CH856" s="184"/>
      <c r="CI856" s="184"/>
      <c r="CJ856" s="184"/>
      <c r="CK856" s="184"/>
      <c r="CL856" s="184"/>
      <c r="CM856" s="193"/>
    </row>
    <row r="857" spans="52:91" s="164" customFormat="1" ht="14.4" customHeight="1" x14ac:dyDescent="0.25">
      <c r="AZ857" s="192"/>
      <c r="BA857" s="184"/>
      <c r="BB857" s="184"/>
      <c r="BC857" s="184"/>
      <c r="BD857" s="184"/>
      <c r="BE857" s="184"/>
      <c r="BF857" s="184"/>
      <c r="BG857" s="184"/>
      <c r="BH857" s="184"/>
      <c r="BI857" s="184"/>
      <c r="BJ857" s="184"/>
      <c r="BK857" s="184"/>
      <c r="BL857" s="184"/>
      <c r="BM857" s="184"/>
      <c r="BN857" s="184"/>
      <c r="BO857" s="184"/>
      <c r="BP857" s="184"/>
      <c r="BQ857" s="184"/>
      <c r="BR857" s="184"/>
      <c r="BS857" s="184"/>
      <c r="BT857" s="184"/>
      <c r="BU857" s="184"/>
      <c r="BV857" s="184"/>
      <c r="BW857" s="184"/>
      <c r="BX857" s="184"/>
      <c r="BY857" s="184"/>
      <c r="BZ857" s="184"/>
      <c r="CA857" s="184"/>
      <c r="CB857" s="184"/>
      <c r="CC857" s="184"/>
      <c r="CD857" s="184"/>
      <c r="CE857" s="184"/>
      <c r="CF857" s="184"/>
      <c r="CG857" s="184"/>
      <c r="CH857" s="184"/>
      <c r="CI857" s="184"/>
      <c r="CJ857" s="184"/>
      <c r="CK857" s="184"/>
      <c r="CL857" s="184"/>
      <c r="CM857" s="193"/>
    </row>
    <row r="858" spans="52:91" s="164" customFormat="1" ht="14.4" customHeight="1" x14ac:dyDescent="0.25">
      <c r="AZ858" s="192"/>
      <c r="BA858" s="184"/>
      <c r="BB858" s="184"/>
      <c r="BC858" s="184"/>
      <c r="BD858" s="184"/>
      <c r="BE858" s="184"/>
      <c r="BF858" s="184"/>
      <c r="BG858" s="184"/>
      <c r="BH858" s="184"/>
      <c r="BI858" s="184"/>
      <c r="BJ858" s="184"/>
      <c r="BK858" s="184"/>
      <c r="BL858" s="184"/>
      <c r="BM858" s="184"/>
      <c r="BN858" s="184"/>
      <c r="BO858" s="184"/>
      <c r="BP858" s="184"/>
      <c r="BQ858" s="184"/>
      <c r="BR858" s="184"/>
      <c r="BS858" s="184"/>
      <c r="BT858" s="184"/>
      <c r="BU858" s="184"/>
      <c r="BV858" s="184"/>
      <c r="BW858" s="184"/>
      <c r="BX858" s="184"/>
      <c r="BY858" s="184"/>
      <c r="BZ858" s="184"/>
      <c r="CA858" s="184"/>
      <c r="CB858" s="184"/>
      <c r="CC858" s="184"/>
      <c r="CD858" s="184"/>
      <c r="CE858" s="184"/>
      <c r="CF858" s="184"/>
      <c r="CG858" s="184"/>
      <c r="CH858" s="184"/>
      <c r="CI858" s="184"/>
      <c r="CJ858" s="184"/>
      <c r="CK858" s="184"/>
      <c r="CL858" s="184"/>
      <c r="CM858" s="193"/>
    </row>
    <row r="859" spans="52:91" s="164" customFormat="1" ht="14.4" customHeight="1" x14ac:dyDescent="0.25">
      <c r="AZ859" s="192"/>
      <c r="BA859" s="184"/>
      <c r="BB859" s="184"/>
      <c r="BC859" s="184"/>
      <c r="BD859" s="184"/>
      <c r="BE859" s="184"/>
      <c r="BF859" s="184"/>
      <c r="BG859" s="184"/>
      <c r="BH859" s="184"/>
      <c r="BI859" s="184"/>
      <c r="BJ859" s="184"/>
      <c r="BK859" s="184"/>
      <c r="BL859" s="184"/>
      <c r="BM859" s="184"/>
      <c r="BN859" s="184"/>
      <c r="BO859" s="184"/>
      <c r="BP859" s="184"/>
      <c r="BQ859" s="184"/>
      <c r="BR859" s="184"/>
      <c r="BS859" s="184"/>
      <c r="BT859" s="184"/>
      <c r="BU859" s="184"/>
      <c r="BV859" s="184"/>
      <c r="BW859" s="184"/>
      <c r="BX859" s="184"/>
      <c r="BY859" s="184"/>
      <c r="BZ859" s="184"/>
      <c r="CA859" s="184"/>
      <c r="CB859" s="184"/>
      <c r="CC859" s="184"/>
      <c r="CD859" s="184"/>
      <c r="CE859" s="184"/>
      <c r="CF859" s="184"/>
      <c r="CG859" s="184"/>
      <c r="CH859" s="184"/>
      <c r="CI859" s="184"/>
      <c r="CJ859" s="184"/>
      <c r="CK859" s="184"/>
      <c r="CL859" s="184"/>
      <c r="CM859" s="193"/>
    </row>
    <row r="860" spans="52:91" s="164" customFormat="1" ht="14.4" customHeight="1" x14ac:dyDescent="0.25">
      <c r="AZ860" s="192"/>
      <c r="BA860" s="184"/>
      <c r="BB860" s="184"/>
      <c r="BC860" s="184"/>
      <c r="BD860" s="184"/>
      <c r="BE860" s="184"/>
      <c r="BF860" s="184"/>
      <c r="BG860" s="184"/>
      <c r="BH860" s="184"/>
      <c r="BI860" s="184"/>
      <c r="BJ860" s="184"/>
      <c r="BK860" s="184"/>
      <c r="BL860" s="184"/>
      <c r="BM860" s="184"/>
      <c r="BN860" s="184"/>
      <c r="BO860" s="184"/>
      <c r="BP860" s="184"/>
      <c r="BQ860" s="184"/>
      <c r="BR860" s="184"/>
      <c r="BS860" s="184"/>
      <c r="BT860" s="184"/>
      <c r="BU860" s="184"/>
      <c r="BV860" s="184"/>
      <c r="BW860" s="184"/>
      <c r="BX860" s="184"/>
      <c r="BY860" s="184"/>
      <c r="BZ860" s="184"/>
      <c r="CA860" s="184"/>
      <c r="CB860" s="184"/>
      <c r="CC860" s="184"/>
      <c r="CD860" s="184"/>
      <c r="CE860" s="184"/>
      <c r="CF860" s="184"/>
      <c r="CG860" s="184"/>
      <c r="CH860" s="184"/>
      <c r="CI860" s="184"/>
      <c r="CJ860" s="184"/>
      <c r="CK860" s="184"/>
      <c r="CL860" s="184"/>
      <c r="CM860" s="193"/>
    </row>
    <row r="861" spans="52:91" s="164" customFormat="1" ht="14.4" customHeight="1" x14ac:dyDescent="0.25">
      <c r="AZ861" s="192"/>
      <c r="BA861" s="184"/>
      <c r="BB861" s="184"/>
      <c r="BC861" s="184"/>
      <c r="BD861" s="184"/>
      <c r="BE861" s="184"/>
      <c r="BF861" s="184"/>
      <c r="BG861" s="184"/>
      <c r="BH861" s="184"/>
      <c r="BI861" s="184"/>
      <c r="BJ861" s="184"/>
      <c r="BK861" s="184"/>
      <c r="BL861" s="184"/>
      <c r="BM861" s="184"/>
      <c r="BN861" s="184"/>
      <c r="BO861" s="184"/>
      <c r="BP861" s="184"/>
      <c r="BQ861" s="184"/>
      <c r="BR861" s="184"/>
      <c r="BS861" s="184"/>
      <c r="BT861" s="184"/>
      <c r="BU861" s="184"/>
      <c r="BV861" s="184"/>
      <c r="BW861" s="184"/>
      <c r="BX861" s="184"/>
      <c r="BY861" s="184"/>
      <c r="BZ861" s="184"/>
      <c r="CA861" s="184"/>
      <c r="CB861" s="184"/>
      <c r="CC861" s="184"/>
      <c r="CD861" s="184"/>
      <c r="CE861" s="184"/>
      <c r="CF861" s="184"/>
      <c r="CG861" s="184"/>
      <c r="CH861" s="184"/>
      <c r="CI861" s="184"/>
      <c r="CJ861" s="184"/>
      <c r="CK861" s="184"/>
      <c r="CL861" s="184"/>
      <c r="CM861" s="193"/>
    </row>
    <row r="862" spans="52:91" s="164" customFormat="1" ht="14.4" customHeight="1" x14ac:dyDescent="0.25">
      <c r="AZ862" s="192"/>
      <c r="BA862" s="184"/>
      <c r="BB862" s="184"/>
      <c r="BC862" s="184"/>
      <c r="BD862" s="184"/>
      <c r="BE862" s="184"/>
      <c r="BF862" s="184"/>
      <c r="BG862" s="184"/>
      <c r="BH862" s="184"/>
      <c r="BI862" s="184"/>
      <c r="BJ862" s="184"/>
      <c r="BK862" s="184"/>
      <c r="BL862" s="184"/>
      <c r="BM862" s="184"/>
      <c r="BN862" s="184"/>
      <c r="BO862" s="184"/>
      <c r="BP862" s="184"/>
      <c r="BQ862" s="184"/>
      <c r="BR862" s="184"/>
      <c r="BS862" s="184"/>
      <c r="BT862" s="184"/>
      <c r="BU862" s="184"/>
      <c r="BV862" s="184"/>
      <c r="BW862" s="184"/>
      <c r="BX862" s="184"/>
      <c r="BY862" s="184"/>
      <c r="BZ862" s="184"/>
      <c r="CA862" s="184"/>
      <c r="CB862" s="184"/>
      <c r="CC862" s="184"/>
      <c r="CD862" s="184"/>
      <c r="CE862" s="184"/>
      <c r="CF862" s="184"/>
      <c r="CG862" s="184"/>
      <c r="CH862" s="184"/>
      <c r="CI862" s="184"/>
      <c r="CJ862" s="184"/>
      <c r="CK862" s="184"/>
      <c r="CL862" s="184"/>
      <c r="CM862" s="193"/>
    </row>
    <row r="863" spans="52:91" s="164" customFormat="1" ht="14.4" customHeight="1" x14ac:dyDescent="0.25">
      <c r="AZ863" s="192"/>
      <c r="BA863" s="184"/>
      <c r="BB863" s="184"/>
      <c r="BC863" s="184"/>
      <c r="BD863" s="184"/>
      <c r="BE863" s="184"/>
      <c r="BF863" s="184"/>
      <c r="BG863" s="184"/>
      <c r="BH863" s="184"/>
      <c r="BI863" s="184"/>
      <c r="BJ863" s="184"/>
      <c r="BK863" s="184"/>
      <c r="BL863" s="184"/>
      <c r="BM863" s="184"/>
      <c r="BN863" s="184"/>
      <c r="BO863" s="184"/>
      <c r="BP863" s="184"/>
      <c r="BQ863" s="184"/>
      <c r="BR863" s="184"/>
      <c r="BS863" s="184"/>
      <c r="BT863" s="184"/>
      <c r="BU863" s="184"/>
      <c r="BV863" s="184"/>
      <c r="BW863" s="184"/>
      <c r="BX863" s="184"/>
      <c r="BY863" s="184"/>
      <c r="BZ863" s="184"/>
      <c r="CA863" s="184"/>
      <c r="CB863" s="184"/>
      <c r="CC863" s="184"/>
      <c r="CD863" s="184"/>
      <c r="CE863" s="184"/>
      <c r="CF863" s="184"/>
      <c r="CG863" s="184"/>
      <c r="CH863" s="184"/>
      <c r="CI863" s="184"/>
      <c r="CJ863" s="184"/>
      <c r="CK863" s="184"/>
      <c r="CL863" s="184"/>
      <c r="CM863" s="193"/>
    </row>
    <row r="864" spans="52:91" s="164" customFormat="1" ht="14.4" customHeight="1" x14ac:dyDescent="0.25">
      <c r="AZ864" s="192"/>
      <c r="BA864" s="184"/>
      <c r="BB864" s="184"/>
      <c r="BC864" s="184"/>
      <c r="BD864" s="184"/>
      <c r="BE864" s="184"/>
      <c r="BF864" s="184"/>
      <c r="BG864" s="184"/>
      <c r="BH864" s="184"/>
      <c r="BI864" s="184"/>
      <c r="BJ864" s="184"/>
      <c r="BK864" s="184"/>
      <c r="BL864" s="184"/>
      <c r="BM864" s="184"/>
      <c r="BN864" s="184"/>
      <c r="BO864" s="184"/>
      <c r="BP864" s="184"/>
      <c r="BQ864" s="184"/>
      <c r="BR864" s="184"/>
      <c r="BS864" s="184"/>
      <c r="BT864" s="184"/>
      <c r="BU864" s="184"/>
      <c r="BV864" s="184"/>
      <c r="BW864" s="184"/>
      <c r="BX864" s="184"/>
      <c r="BY864" s="184"/>
      <c r="BZ864" s="184"/>
      <c r="CA864" s="184"/>
      <c r="CB864" s="184"/>
      <c r="CC864" s="184"/>
      <c r="CD864" s="184"/>
      <c r="CE864" s="184"/>
      <c r="CF864" s="184"/>
      <c r="CG864" s="184"/>
      <c r="CH864" s="184"/>
      <c r="CI864" s="184"/>
      <c r="CJ864" s="184"/>
      <c r="CK864" s="184"/>
      <c r="CL864" s="184"/>
      <c r="CM864" s="193"/>
    </row>
    <row r="865" spans="52:91" s="164" customFormat="1" ht="14.4" customHeight="1" x14ac:dyDescent="0.25">
      <c r="AZ865" s="192"/>
      <c r="BA865" s="184"/>
      <c r="BB865" s="184"/>
      <c r="BC865" s="184"/>
      <c r="BD865" s="184"/>
      <c r="BE865" s="184"/>
      <c r="BF865" s="184"/>
      <c r="BG865" s="184"/>
      <c r="BH865" s="184"/>
      <c r="BI865" s="184"/>
      <c r="BJ865" s="184"/>
      <c r="BK865" s="184"/>
      <c r="BL865" s="184"/>
      <c r="BM865" s="184"/>
      <c r="BN865" s="184"/>
      <c r="BO865" s="184"/>
      <c r="BP865" s="184"/>
      <c r="BQ865" s="184"/>
      <c r="BR865" s="184"/>
      <c r="BS865" s="184"/>
      <c r="BT865" s="184"/>
      <c r="BU865" s="184"/>
      <c r="BV865" s="184"/>
      <c r="BW865" s="184"/>
      <c r="BX865" s="184"/>
      <c r="BY865" s="184"/>
      <c r="BZ865" s="184"/>
      <c r="CA865" s="184"/>
      <c r="CB865" s="184"/>
      <c r="CC865" s="184"/>
      <c r="CD865" s="184"/>
      <c r="CE865" s="184"/>
      <c r="CF865" s="184"/>
      <c r="CG865" s="184"/>
      <c r="CH865" s="184"/>
      <c r="CI865" s="184"/>
      <c r="CJ865" s="184"/>
      <c r="CK865" s="184"/>
      <c r="CL865" s="184"/>
      <c r="CM865" s="193"/>
    </row>
    <row r="866" spans="52:91" s="164" customFormat="1" ht="14.4" customHeight="1" x14ac:dyDescent="0.25">
      <c r="AZ866" s="192"/>
      <c r="BA866" s="184"/>
      <c r="BB866" s="184"/>
      <c r="BC866" s="184"/>
      <c r="BD866" s="184"/>
      <c r="BE866" s="184"/>
      <c r="BF866" s="184"/>
      <c r="BG866" s="184"/>
      <c r="BH866" s="184"/>
      <c r="BI866" s="184"/>
      <c r="BJ866" s="184"/>
      <c r="BK866" s="184"/>
      <c r="BL866" s="184"/>
      <c r="BM866" s="184"/>
      <c r="BN866" s="184"/>
      <c r="BO866" s="184"/>
      <c r="BP866" s="184"/>
      <c r="BQ866" s="184"/>
      <c r="BR866" s="184"/>
      <c r="BS866" s="184"/>
      <c r="BT866" s="184"/>
      <c r="BU866" s="184"/>
      <c r="BV866" s="184"/>
      <c r="BW866" s="184"/>
      <c r="BX866" s="184"/>
      <c r="BY866" s="184"/>
      <c r="BZ866" s="184"/>
      <c r="CA866" s="184"/>
      <c r="CB866" s="184"/>
      <c r="CC866" s="184"/>
      <c r="CD866" s="184"/>
      <c r="CE866" s="184"/>
      <c r="CF866" s="184"/>
      <c r="CG866" s="184"/>
      <c r="CH866" s="184"/>
      <c r="CI866" s="184"/>
      <c r="CJ866" s="184"/>
      <c r="CK866" s="184"/>
      <c r="CL866" s="184"/>
      <c r="CM866" s="193"/>
    </row>
    <row r="867" spans="52:91" s="164" customFormat="1" ht="14.4" customHeight="1" x14ac:dyDescent="0.25">
      <c r="AZ867" s="192"/>
      <c r="BA867" s="184"/>
      <c r="BB867" s="184"/>
      <c r="BC867" s="184"/>
      <c r="BD867" s="184"/>
      <c r="BE867" s="184"/>
      <c r="BF867" s="184"/>
      <c r="BG867" s="184"/>
      <c r="BH867" s="184"/>
      <c r="BI867" s="184"/>
      <c r="BJ867" s="184"/>
      <c r="BK867" s="184"/>
      <c r="BL867" s="184"/>
      <c r="BM867" s="184"/>
      <c r="BN867" s="184"/>
      <c r="BO867" s="184"/>
      <c r="BP867" s="184"/>
      <c r="BQ867" s="184"/>
      <c r="BR867" s="184"/>
      <c r="BS867" s="184"/>
      <c r="BT867" s="184"/>
      <c r="BU867" s="184"/>
      <c r="BV867" s="184"/>
      <c r="BW867" s="184"/>
      <c r="BX867" s="184"/>
      <c r="BY867" s="184"/>
      <c r="BZ867" s="184"/>
      <c r="CA867" s="184"/>
      <c r="CB867" s="184"/>
      <c r="CC867" s="184"/>
      <c r="CD867" s="184"/>
      <c r="CE867" s="184"/>
      <c r="CF867" s="184"/>
      <c r="CG867" s="184"/>
      <c r="CH867" s="184"/>
      <c r="CI867" s="184"/>
      <c r="CJ867" s="184"/>
      <c r="CK867" s="184"/>
      <c r="CL867" s="184"/>
      <c r="CM867" s="193"/>
    </row>
    <row r="868" spans="52:91" s="164" customFormat="1" ht="14.4" customHeight="1" x14ac:dyDescent="0.25">
      <c r="AZ868" s="192"/>
      <c r="BA868" s="184"/>
      <c r="BB868" s="184"/>
      <c r="BC868" s="184"/>
      <c r="BD868" s="184"/>
      <c r="BE868" s="184"/>
      <c r="BF868" s="184"/>
      <c r="BG868" s="184"/>
      <c r="BH868" s="184"/>
      <c r="BI868" s="184"/>
      <c r="BJ868" s="184"/>
      <c r="BK868" s="184"/>
      <c r="BL868" s="184"/>
      <c r="BM868" s="184"/>
      <c r="BN868" s="184"/>
      <c r="BO868" s="184"/>
      <c r="BP868" s="184"/>
      <c r="BQ868" s="184"/>
      <c r="BR868" s="184"/>
      <c r="BS868" s="184"/>
      <c r="BT868" s="184"/>
      <c r="BU868" s="184"/>
      <c r="BV868" s="184"/>
      <c r="BW868" s="184"/>
      <c r="BX868" s="184"/>
      <c r="BY868" s="184"/>
      <c r="BZ868" s="184"/>
      <c r="CA868" s="184"/>
      <c r="CB868" s="184"/>
      <c r="CC868" s="184"/>
      <c r="CD868" s="184"/>
      <c r="CE868" s="184"/>
      <c r="CF868" s="184"/>
      <c r="CG868" s="184"/>
      <c r="CH868" s="184"/>
      <c r="CI868" s="184"/>
      <c r="CJ868" s="184"/>
      <c r="CK868" s="184"/>
      <c r="CL868" s="184"/>
      <c r="CM868" s="193"/>
    </row>
    <row r="869" spans="52:91" s="164" customFormat="1" ht="14.4" customHeight="1" x14ac:dyDescent="0.25">
      <c r="AZ869" s="192"/>
      <c r="BA869" s="184"/>
      <c r="BB869" s="184"/>
      <c r="BC869" s="184"/>
      <c r="BD869" s="184"/>
      <c r="BE869" s="184"/>
      <c r="BF869" s="184"/>
      <c r="BG869" s="184"/>
      <c r="BH869" s="184"/>
      <c r="BI869" s="184"/>
      <c r="BJ869" s="184"/>
      <c r="BK869" s="184"/>
      <c r="BL869" s="184"/>
      <c r="BM869" s="184"/>
      <c r="BN869" s="184"/>
      <c r="BO869" s="184"/>
      <c r="BP869" s="184"/>
      <c r="BQ869" s="184"/>
      <c r="BR869" s="184"/>
      <c r="BS869" s="184"/>
      <c r="BT869" s="184"/>
      <c r="BU869" s="184"/>
      <c r="BV869" s="184"/>
      <c r="BW869" s="184"/>
      <c r="BX869" s="184"/>
      <c r="BY869" s="184"/>
      <c r="BZ869" s="184"/>
      <c r="CA869" s="184"/>
      <c r="CB869" s="184"/>
      <c r="CC869" s="184"/>
      <c r="CD869" s="184"/>
      <c r="CE869" s="184"/>
      <c r="CF869" s="184"/>
      <c r="CG869" s="184"/>
      <c r="CH869" s="184"/>
      <c r="CI869" s="184"/>
      <c r="CJ869" s="184"/>
      <c r="CK869" s="184"/>
      <c r="CL869" s="184"/>
      <c r="CM869" s="193"/>
    </row>
    <row r="870" spans="52:91" s="164" customFormat="1" ht="14.4" customHeight="1" x14ac:dyDescent="0.25">
      <c r="AZ870" s="192"/>
      <c r="BA870" s="184"/>
      <c r="BB870" s="184"/>
      <c r="BC870" s="184"/>
      <c r="BD870" s="184"/>
      <c r="BE870" s="184"/>
      <c r="BF870" s="184"/>
      <c r="BG870" s="184"/>
      <c r="BH870" s="184"/>
      <c r="BI870" s="184"/>
      <c r="BJ870" s="184"/>
      <c r="BK870" s="184"/>
      <c r="BL870" s="184"/>
      <c r="BM870" s="184"/>
      <c r="BN870" s="184"/>
      <c r="BO870" s="184"/>
      <c r="BP870" s="184"/>
      <c r="BQ870" s="184"/>
      <c r="BR870" s="184"/>
      <c r="BS870" s="184"/>
      <c r="BT870" s="184"/>
      <c r="BU870" s="184"/>
      <c r="BV870" s="184"/>
      <c r="BW870" s="184"/>
      <c r="BX870" s="184"/>
      <c r="BY870" s="184"/>
      <c r="BZ870" s="184"/>
      <c r="CA870" s="184"/>
      <c r="CB870" s="184"/>
      <c r="CC870" s="184"/>
      <c r="CD870" s="184"/>
      <c r="CE870" s="184"/>
      <c r="CF870" s="184"/>
      <c r="CG870" s="184"/>
      <c r="CH870" s="184"/>
      <c r="CI870" s="184"/>
      <c r="CJ870" s="184"/>
      <c r="CK870" s="184"/>
      <c r="CL870" s="184"/>
      <c r="CM870" s="193"/>
    </row>
    <row r="871" spans="52:91" s="164" customFormat="1" ht="14.4" customHeight="1" x14ac:dyDescent="0.25">
      <c r="AZ871" s="192"/>
      <c r="BA871" s="184"/>
      <c r="BB871" s="184"/>
      <c r="BC871" s="184"/>
      <c r="BD871" s="184"/>
      <c r="BE871" s="184"/>
      <c r="BF871" s="184"/>
      <c r="BG871" s="184"/>
      <c r="BH871" s="184"/>
      <c r="BI871" s="184"/>
      <c r="BJ871" s="184"/>
      <c r="BK871" s="184"/>
      <c r="BL871" s="184"/>
      <c r="BM871" s="184"/>
      <c r="BN871" s="184"/>
      <c r="BO871" s="184"/>
      <c r="BP871" s="184"/>
      <c r="BQ871" s="184"/>
      <c r="BR871" s="184"/>
      <c r="BS871" s="184"/>
      <c r="BT871" s="184"/>
      <c r="BU871" s="184"/>
      <c r="BV871" s="184"/>
      <c r="BW871" s="184"/>
      <c r="BX871" s="184"/>
      <c r="BY871" s="184"/>
      <c r="BZ871" s="184"/>
      <c r="CA871" s="184"/>
      <c r="CB871" s="184"/>
      <c r="CC871" s="184"/>
      <c r="CD871" s="184"/>
      <c r="CE871" s="184"/>
      <c r="CF871" s="184"/>
      <c r="CG871" s="184"/>
      <c r="CH871" s="184"/>
      <c r="CI871" s="184"/>
      <c r="CJ871" s="184"/>
      <c r="CK871" s="184"/>
      <c r="CL871" s="184"/>
      <c r="CM871" s="193"/>
    </row>
    <row r="872" spans="52:91" s="164" customFormat="1" ht="14.4" customHeight="1" x14ac:dyDescent="0.25">
      <c r="AZ872" s="192"/>
      <c r="BA872" s="184"/>
      <c r="BB872" s="184"/>
      <c r="BC872" s="184"/>
      <c r="BD872" s="184"/>
      <c r="BE872" s="184"/>
      <c r="BF872" s="184"/>
      <c r="BG872" s="184"/>
      <c r="BH872" s="184"/>
      <c r="BI872" s="184"/>
      <c r="BJ872" s="184"/>
      <c r="BK872" s="184"/>
      <c r="BL872" s="184"/>
      <c r="BM872" s="184"/>
      <c r="BN872" s="184"/>
      <c r="BO872" s="184"/>
      <c r="BP872" s="184"/>
      <c r="BQ872" s="184"/>
      <c r="BR872" s="184"/>
      <c r="BS872" s="184"/>
      <c r="BT872" s="184"/>
      <c r="BU872" s="184"/>
      <c r="BV872" s="184"/>
      <c r="BW872" s="184"/>
      <c r="BX872" s="184"/>
      <c r="BY872" s="184"/>
      <c r="BZ872" s="184"/>
      <c r="CA872" s="184"/>
      <c r="CB872" s="184"/>
      <c r="CC872" s="184"/>
      <c r="CD872" s="184"/>
      <c r="CE872" s="184"/>
      <c r="CF872" s="184"/>
      <c r="CG872" s="184"/>
      <c r="CH872" s="184"/>
      <c r="CI872" s="184"/>
      <c r="CJ872" s="184"/>
      <c r="CK872" s="184"/>
      <c r="CL872" s="184"/>
      <c r="CM872" s="193"/>
    </row>
    <row r="873" spans="52:91" s="164" customFormat="1" ht="14.4" customHeight="1" x14ac:dyDescent="0.25">
      <c r="AZ873" s="192"/>
      <c r="BA873" s="184"/>
      <c r="BB873" s="184"/>
      <c r="BC873" s="184"/>
      <c r="BD873" s="184"/>
      <c r="BE873" s="184"/>
      <c r="BF873" s="184"/>
      <c r="BG873" s="184"/>
      <c r="BH873" s="184"/>
      <c r="BI873" s="184"/>
      <c r="BJ873" s="184"/>
      <c r="BK873" s="184"/>
      <c r="BL873" s="184"/>
      <c r="BM873" s="184"/>
      <c r="BN873" s="184"/>
      <c r="BO873" s="184"/>
      <c r="BP873" s="184"/>
      <c r="BQ873" s="184"/>
      <c r="BR873" s="184"/>
      <c r="BS873" s="184"/>
      <c r="BT873" s="184"/>
      <c r="BU873" s="184"/>
      <c r="BV873" s="184"/>
      <c r="BW873" s="184"/>
      <c r="BX873" s="184"/>
      <c r="BY873" s="184"/>
      <c r="BZ873" s="184"/>
      <c r="CA873" s="184"/>
      <c r="CB873" s="184"/>
      <c r="CC873" s="184"/>
      <c r="CD873" s="184"/>
      <c r="CE873" s="184"/>
      <c r="CF873" s="184"/>
      <c r="CG873" s="184"/>
      <c r="CH873" s="184"/>
      <c r="CI873" s="184"/>
      <c r="CJ873" s="184"/>
      <c r="CK873" s="184"/>
      <c r="CL873" s="184"/>
      <c r="CM873" s="193"/>
    </row>
    <row r="874" spans="52:91" s="164" customFormat="1" ht="14.4" customHeight="1" x14ac:dyDescent="0.25">
      <c r="AZ874" s="192"/>
      <c r="BA874" s="184"/>
      <c r="BB874" s="184"/>
      <c r="BC874" s="184"/>
      <c r="BD874" s="184"/>
      <c r="BE874" s="184"/>
      <c r="BF874" s="184"/>
      <c r="BG874" s="184"/>
      <c r="BH874" s="184"/>
      <c r="BI874" s="184"/>
      <c r="BJ874" s="184"/>
      <c r="BK874" s="184"/>
      <c r="BL874" s="184"/>
      <c r="BM874" s="184"/>
      <c r="BN874" s="184"/>
      <c r="BO874" s="184"/>
      <c r="BP874" s="184"/>
      <c r="BQ874" s="184"/>
      <c r="BR874" s="184"/>
      <c r="BS874" s="184"/>
      <c r="BT874" s="184"/>
      <c r="BU874" s="184"/>
      <c r="BV874" s="184"/>
      <c r="BW874" s="184"/>
      <c r="BX874" s="184"/>
      <c r="BY874" s="184"/>
      <c r="BZ874" s="184"/>
      <c r="CA874" s="184"/>
      <c r="CB874" s="184"/>
      <c r="CC874" s="184"/>
      <c r="CD874" s="184"/>
      <c r="CE874" s="184"/>
      <c r="CF874" s="184"/>
      <c r="CG874" s="184"/>
      <c r="CH874" s="184"/>
      <c r="CI874" s="184"/>
      <c r="CJ874" s="184"/>
      <c r="CK874" s="184"/>
      <c r="CL874" s="184"/>
      <c r="CM874" s="193"/>
    </row>
    <row r="875" spans="52:91" s="164" customFormat="1" ht="14.4" customHeight="1" x14ac:dyDescent="0.25">
      <c r="AZ875" s="192"/>
      <c r="BA875" s="184"/>
      <c r="BB875" s="184"/>
      <c r="BC875" s="184"/>
      <c r="BD875" s="184"/>
      <c r="BE875" s="184"/>
      <c r="BF875" s="184"/>
      <c r="BG875" s="184"/>
      <c r="BH875" s="184"/>
      <c r="BI875" s="184"/>
      <c r="BJ875" s="184"/>
      <c r="BK875" s="184"/>
      <c r="BL875" s="184"/>
      <c r="BM875" s="184"/>
      <c r="BN875" s="184"/>
      <c r="BO875" s="184"/>
      <c r="BP875" s="184"/>
      <c r="BQ875" s="184"/>
      <c r="BR875" s="184"/>
      <c r="BS875" s="184"/>
      <c r="BT875" s="184"/>
      <c r="BU875" s="184"/>
      <c r="BV875" s="184"/>
      <c r="BW875" s="184"/>
      <c r="BX875" s="184"/>
      <c r="BY875" s="184"/>
      <c r="BZ875" s="184"/>
      <c r="CA875" s="184"/>
      <c r="CB875" s="184"/>
      <c r="CC875" s="184"/>
      <c r="CD875" s="184"/>
      <c r="CE875" s="184"/>
      <c r="CF875" s="184"/>
      <c r="CG875" s="184"/>
      <c r="CH875" s="184"/>
      <c r="CI875" s="184"/>
      <c r="CJ875" s="184"/>
      <c r="CK875" s="184"/>
      <c r="CL875" s="184"/>
      <c r="CM875" s="193"/>
    </row>
    <row r="876" spans="52:91" s="164" customFormat="1" ht="14.4" customHeight="1" x14ac:dyDescent="0.25">
      <c r="AZ876" s="192"/>
      <c r="BA876" s="184"/>
      <c r="BB876" s="184"/>
      <c r="BC876" s="184"/>
      <c r="BD876" s="184"/>
      <c r="BE876" s="184"/>
      <c r="BF876" s="184"/>
      <c r="BG876" s="184"/>
      <c r="BH876" s="184"/>
      <c r="BI876" s="184"/>
      <c r="BJ876" s="184"/>
      <c r="BK876" s="184"/>
      <c r="BL876" s="184"/>
      <c r="BM876" s="184"/>
      <c r="BN876" s="184"/>
      <c r="BO876" s="184"/>
      <c r="BP876" s="184"/>
      <c r="BQ876" s="184"/>
      <c r="BR876" s="184"/>
      <c r="BS876" s="184"/>
      <c r="BT876" s="184"/>
      <c r="BU876" s="184"/>
      <c r="BV876" s="184"/>
      <c r="BW876" s="184"/>
      <c r="BX876" s="184"/>
      <c r="BY876" s="184"/>
      <c r="BZ876" s="184"/>
      <c r="CA876" s="184"/>
      <c r="CB876" s="184"/>
      <c r="CC876" s="184"/>
      <c r="CD876" s="184"/>
      <c r="CE876" s="184"/>
      <c r="CF876" s="184"/>
      <c r="CG876" s="184"/>
      <c r="CH876" s="184"/>
      <c r="CI876" s="184"/>
      <c r="CJ876" s="184"/>
      <c r="CK876" s="184"/>
      <c r="CL876" s="184"/>
      <c r="CM876" s="193"/>
    </row>
    <row r="877" spans="52:91" s="164" customFormat="1" ht="14.4" customHeight="1" x14ac:dyDescent="0.25">
      <c r="AZ877" s="192"/>
      <c r="BA877" s="184"/>
      <c r="BB877" s="184"/>
      <c r="BC877" s="184"/>
      <c r="BD877" s="184"/>
      <c r="BE877" s="184"/>
      <c r="BF877" s="184"/>
      <c r="BG877" s="184"/>
      <c r="BH877" s="184"/>
      <c r="BI877" s="184"/>
      <c r="BJ877" s="184"/>
      <c r="BK877" s="184"/>
      <c r="BL877" s="184"/>
      <c r="BM877" s="184"/>
      <c r="BN877" s="184"/>
      <c r="BO877" s="184"/>
      <c r="BP877" s="184"/>
      <c r="BQ877" s="184"/>
      <c r="BR877" s="184"/>
      <c r="BS877" s="184"/>
      <c r="BT877" s="184"/>
      <c r="BU877" s="184"/>
      <c r="BV877" s="184"/>
      <c r="BW877" s="184"/>
      <c r="BX877" s="184"/>
      <c r="BY877" s="184"/>
      <c r="BZ877" s="184"/>
      <c r="CA877" s="184"/>
      <c r="CB877" s="184"/>
      <c r="CC877" s="184"/>
      <c r="CD877" s="184"/>
      <c r="CE877" s="184"/>
      <c r="CF877" s="184"/>
      <c r="CG877" s="184"/>
      <c r="CH877" s="184"/>
      <c r="CI877" s="184"/>
      <c r="CJ877" s="184"/>
      <c r="CK877" s="184"/>
      <c r="CL877" s="184"/>
      <c r="CM877" s="193"/>
    </row>
    <row r="878" spans="52:91" s="164" customFormat="1" ht="14.4" customHeight="1" x14ac:dyDescent="0.25">
      <c r="AZ878" s="192"/>
      <c r="BA878" s="184"/>
      <c r="BB878" s="184"/>
      <c r="BC878" s="184"/>
      <c r="BD878" s="184"/>
      <c r="BE878" s="184"/>
      <c r="BF878" s="184"/>
      <c r="BG878" s="184"/>
      <c r="BH878" s="184"/>
      <c r="BI878" s="184"/>
      <c r="BJ878" s="184"/>
      <c r="BK878" s="184"/>
      <c r="BL878" s="184"/>
      <c r="BM878" s="184"/>
      <c r="BN878" s="184"/>
      <c r="BO878" s="184"/>
      <c r="BP878" s="184"/>
      <c r="BQ878" s="184"/>
      <c r="BR878" s="184"/>
      <c r="BS878" s="184"/>
      <c r="BT878" s="184"/>
      <c r="BU878" s="184"/>
      <c r="BV878" s="184"/>
      <c r="BW878" s="184"/>
      <c r="BX878" s="184"/>
      <c r="BY878" s="184"/>
      <c r="BZ878" s="184"/>
      <c r="CA878" s="184"/>
      <c r="CB878" s="184"/>
      <c r="CC878" s="184"/>
      <c r="CD878" s="184"/>
      <c r="CE878" s="184"/>
      <c r="CF878" s="184"/>
      <c r="CG878" s="184"/>
      <c r="CH878" s="184"/>
      <c r="CI878" s="184"/>
      <c r="CJ878" s="184"/>
      <c r="CK878" s="184"/>
      <c r="CL878" s="184"/>
      <c r="CM878" s="193"/>
    </row>
    <row r="879" spans="52:91" s="164" customFormat="1" ht="14.4" customHeight="1" x14ac:dyDescent="0.25">
      <c r="AZ879" s="192"/>
      <c r="BA879" s="184"/>
      <c r="BB879" s="184"/>
      <c r="BC879" s="184"/>
      <c r="BD879" s="184"/>
      <c r="BE879" s="184"/>
      <c r="BF879" s="184"/>
      <c r="BG879" s="184"/>
      <c r="BH879" s="184"/>
      <c r="BI879" s="184"/>
      <c r="BJ879" s="184"/>
      <c r="BK879" s="184"/>
      <c r="BL879" s="184"/>
      <c r="BM879" s="184"/>
      <c r="BN879" s="184"/>
      <c r="BO879" s="184"/>
      <c r="BP879" s="184"/>
      <c r="BQ879" s="184"/>
      <c r="BR879" s="184"/>
      <c r="BS879" s="184"/>
      <c r="BT879" s="184"/>
      <c r="BU879" s="184"/>
      <c r="BV879" s="184"/>
      <c r="BW879" s="184"/>
      <c r="BX879" s="184"/>
      <c r="BY879" s="184"/>
      <c r="BZ879" s="184"/>
      <c r="CA879" s="184"/>
      <c r="CB879" s="184"/>
      <c r="CC879" s="184"/>
      <c r="CD879" s="184"/>
      <c r="CE879" s="184"/>
      <c r="CF879" s="184"/>
      <c r="CG879" s="184"/>
      <c r="CH879" s="184"/>
      <c r="CI879" s="184"/>
      <c r="CJ879" s="184"/>
      <c r="CK879" s="184"/>
      <c r="CL879" s="184"/>
      <c r="CM879" s="193"/>
    </row>
    <row r="880" spans="52:91" s="164" customFormat="1" ht="14.4" customHeight="1" x14ac:dyDescent="0.25">
      <c r="AZ880" s="192"/>
      <c r="BA880" s="184"/>
      <c r="BB880" s="184"/>
      <c r="BC880" s="184"/>
      <c r="BD880" s="184"/>
      <c r="BE880" s="184"/>
      <c r="BF880" s="184"/>
      <c r="BG880" s="184"/>
      <c r="BH880" s="184"/>
      <c r="BI880" s="184"/>
      <c r="BJ880" s="184"/>
      <c r="BK880" s="184"/>
      <c r="BL880" s="184"/>
      <c r="BM880" s="184"/>
      <c r="BN880" s="184"/>
      <c r="BO880" s="184"/>
      <c r="BP880" s="184"/>
      <c r="BQ880" s="184"/>
      <c r="BR880" s="184"/>
      <c r="BS880" s="184"/>
      <c r="BT880" s="184"/>
      <c r="BU880" s="184"/>
      <c r="BV880" s="184"/>
      <c r="BW880" s="184"/>
      <c r="BX880" s="184"/>
      <c r="BY880" s="184"/>
      <c r="BZ880" s="184"/>
      <c r="CA880" s="184"/>
      <c r="CB880" s="184"/>
      <c r="CC880" s="184"/>
      <c r="CD880" s="184"/>
      <c r="CE880" s="184"/>
      <c r="CF880" s="184"/>
      <c r="CG880" s="184"/>
      <c r="CH880" s="184"/>
      <c r="CI880" s="184"/>
      <c r="CJ880" s="184"/>
      <c r="CK880" s="184"/>
      <c r="CL880" s="184"/>
      <c r="CM880" s="193"/>
    </row>
    <row r="881" spans="52:91" s="164" customFormat="1" ht="14.4" customHeight="1" x14ac:dyDescent="0.25">
      <c r="AZ881" s="192"/>
      <c r="BA881" s="184"/>
      <c r="BB881" s="184"/>
      <c r="BC881" s="184"/>
      <c r="BD881" s="184"/>
      <c r="BE881" s="184"/>
      <c r="BF881" s="184"/>
      <c r="BG881" s="184"/>
      <c r="BH881" s="184"/>
      <c r="BI881" s="184"/>
      <c r="BJ881" s="184"/>
      <c r="BK881" s="184"/>
      <c r="BL881" s="184"/>
      <c r="BM881" s="184"/>
      <c r="BN881" s="184"/>
      <c r="BO881" s="184"/>
      <c r="BP881" s="184"/>
      <c r="BQ881" s="184"/>
      <c r="BR881" s="184"/>
      <c r="BS881" s="184"/>
      <c r="BT881" s="184"/>
      <c r="BU881" s="184"/>
      <c r="BV881" s="184"/>
      <c r="BW881" s="184"/>
      <c r="BX881" s="184"/>
      <c r="BY881" s="184"/>
      <c r="BZ881" s="184"/>
      <c r="CA881" s="184"/>
      <c r="CB881" s="184"/>
      <c r="CC881" s="184"/>
      <c r="CD881" s="184"/>
      <c r="CE881" s="184"/>
      <c r="CF881" s="184"/>
      <c r="CG881" s="184"/>
      <c r="CH881" s="184"/>
      <c r="CI881" s="184"/>
      <c r="CJ881" s="184"/>
      <c r="CK881" s="184"/>
      <c r="CL881" s="184"/>
      <c r="CM881" s="193"/>
    </row>
    <row r="882" spans="52:91" s="164" customFormat="1" ht="14.4" customHeight="1" x14ac:dyDescent="0.25">
      <c r="AZ882" s="192"/>
      <c r="BA882" s="184"/>
      <c r="BB882" s="184"/>
      <c r="BC882" s="184"/>
      <c r="BD882" s="184"/>
      <c r="BE882" s="184"/>
      <c r="BF882" s="184"/>
      <c r="BG882" s="184"/>
      <c r="BH882" s="184"/>
      <c r="BI882" s="184"/>
      <c r="BJ882" s="184"/>
      <c r="BK882" s="184"/>
      <c r="BL882" s="184"/>
      <c r="BM882" s="184"/>
      <c r="BN882" s="184"/>
      <c r="BO882" s="184"/>
      <c r="BP882" s="184"/>
      <c r="BQ882" s="184"/>
      <c r="BR882" s="184"/>
      <c r="BS882" s="184"/>
      <c r="BT882" s="184"/>
      <c r="BU882" s="184"/>
      <c r="BV882" s="184"/>
      <c r="BW882" s="184"/>
      <c r="BX882" s="184"/>
      <c r="BY882" s="184"/>
      <c r="BZ882" s="184"/>
      <c r="CA882" s="184"/>
      <c r="CB882" s="184"/>
      <c r="CC882" s="184"/>
      <c r="CD882" s="184"/>
      <c r="CE882" s="184"/>
      <c r="CF882" s="184"/>
      <c r="CG882" s="184"/>
      <c r="CH882" s="184"/>
      <c r="CI882" s="184"/>
      <c r="CJ882" s="184"/>
      <c r="CK882" s="184"/>
      <c r="CL882" s="184"/>
      <c r="CM882" s="193"/>
    </row>
    <row r="883" spans="52:91" s="164" customFormat="1" ht="14.4" customHeight="1" x14ac:dyDescent="0.25">
      <c r="AZ883" s="192"/>
      <c r="BA883" s="184"/>
      <c r="BB883" s="184"/>
      <c r="BC883" s="184"/>
      <c r="BD883" s="184"/>
      <c r="BE883" s="184"/>
      <c r="BF883" s="184"/>
      <c r="BG883" s="184"/>
      <c r="BH883" s="184"/>
      <c r="BI883" s="184"/>
      <c r="BJ883" s="184"/>
      <c r="BK883" s="184"/>
      <c r="BL883" s="184"/>
      <c r="BM883" s="184"/>
      <c r="BN883" s="184"/>
      <c r="BO883" s="184"/>
      <c r="BP883" s="184"/>
      <c r="BQ883" s="184"/>
      <c r="BR883" s="184"/>
      <c r="BS883" s="184"/>
      <c r="BT883" s="184"/>
      <c r="BU883" s="184"/>
      <c r="BV883" s="184"/>
      <c r="BW883" s="184"/>
      <c r="BX883" s="184"/>
      <c r="BY883" s="184"/>
      <c r="BZ883" s="184"/>
      <c r="CA883" s="184"/>
      <c r="CB883" s="184"/>
      <c r="CC883" s="184"/>
      <c r="CD883" s="184"/>
      <c r="CE883" s="184"/>
      <c r="CF883" s="184"/>
      <c r="CG883" s="184"/>
      <c r="CH883" s="184"/>
      <c r="CI883" s="184"/>
      <c r="CJ883" s="184"/>
      <c r="CK883" s="184"/>
      <c r="CL883" s="184"/>
      <c r="CM883" s="193"/>
    </row>
    <row r="884" spans="52:91" s="164" customFormat="1" ht="14.4" customHeight="1" x14ac:dyDescent="0.25">
      <c r="AZ884" s="192"/>
      <c r="BA884" s="184"/>
      <c r="BB884" s="184"/>
      <c r="BC884" s="184"/>
      <c r="BD884" s="184"/>
      <c r="BE884" s="184"/>
      <c r="BF884" s="184"/>
      <c r="BG884" s="184"/>
      <c r="BH884" s="184"/>
      <c r="BI884" s="184"/>
      <c r="BJ884" s="184"/>
      <c r="BK884" s="184"/>
      <c r="BL884" s="184"/>
      <c r="BM884" s="184"/>
      <c r="BN884" s="184"/>
      <c r="BO884" s="184"/>
      <c r="BP884" s="184"/>
      <c r="BQ884" s="184"/>
      <c r="BR884" s="184"/>
      <c r="BS884" s="184"/>
      <c r="BT884" s="184"/>
      <c r="BU884" s="184"/>
      <c r="BV884" s="184"/>
      <c r="BW884" s="184"/>
      <c r="BX884" s="184"/>
      <c r="BY884" s="184"/>
      <c r="BZ884" s="184"/>
      <c r="CA884" s="184"/>
      <c r="CB884" s="184"/>
      <c r="CC884" s="184"/>
      <c r="CD884" s="184"/>
      <c r="CE884" s="184"/>
      <c r="CF884" s="184"/>
      <c r="CG884" s="184"/>
      <c r="CH884" s="184"/>
      <c r="CI884" s="184"/>
      <c r="CJ884" s="184"/>
      <c r="CK884" s="184"/>
      <c r="CL884" s="184"/>
      <c r="CM884" s="193"/>
    </row>
    <row r="885" spans="52:91" s="164" customFormat="1" ht="14.4" customHeight="1" x14ac:dyDescent="0.25">
      <c r="AZ885" s="192"/>
      <c r="BA885" s="184"/>
      <c r="BB885" s="184"/>
      <c r="BC885" s="184"/>
      <c r="BD885" s="184"/>
      <c r="BE885" s="184"/>
      <c r="BF885" s="184"/>
      <c r="BG885" s="184"/>
      <c r="BH885" s="184"/>
      <c r="BI885" s="184"/>
      <c r="BJ885" s="184"/>
      <c r="BK885" s="184"/>
      <c r="BL885" s="184"/>
      <c r="BM885" s="184"/>
      <c r="BN885" s="184"/>
      <c r="BO885" s="184"/>
      <c r="BP885" s="184"/>
      <c r="BQ885" s="184"/>
      <c r="BR885" s="184"/>
      <c r="BS885" s="184"/>
      <c r="BT885" s="184"/>
      <c r="BU885" s="184"/>
      <c r="BV885" s="184"/>
      <c r="BW885" s="184"/>
      <c r="BX885" s="184"/>
      <c r="BY885" s="184"/>
      <c r="BZ885" s="184"/>
      <c r="CA885" s="184"/>
      <c r="CB885" s="184"/>
      <c r="CC885" s="184"/>
      <c r="CD885" s="184"/>
      <c r="CE885" s="184"/>
      <c r="CF885" s="184"/>
      <c r="CG885" s="184"/>
      <c r="CH885" s="184"/>
      <c r="CI885" s="184"/>
      <c r="CJ885" s="184"/>
      <c r="CK885" s="184"/>
      <c r="CL885" s="184"/>
      <c r="CM885" s="193"/>
    </row>
    <row r="886" spans="52:91" s="164" customFormat="1" ht="14.4" customHeight="1" x14ac:dyDescent="0.25">
      <c r="AZ886" s="192"/>
      <c r="BA886" s="184"/>
      <c r="BB886" s="184"/>
      <c r="BC886" s="184"/>
      <c r="BD886" s="184"/>
      <c r="BE886" s="184"/>
      <c r="BF886" s="184"/>
      <c r="BG886" s="184"/>
      <c r="BH886" s="184"/>
      <c r="BI886" s="184"/>
      <c r="BJ886" s="184"/>
      <c r="BK886" s="184"/>
      <c r="BL886" s="184"/>
      <c r="BM886" s="184"/>
      <c r="BN886" s="184"/>
      <c r="BO886" s="184"/>
      <c r="BP886" s="184"/>
      <c r="BQ886" s="184"/>
      <c r="BR886" s="184"/>
      <c r="BS886" s="184"/>
      <c r="BT886" s="184"/>
      <c r="BU886" s="184"/>
      <c r="BV886" s="184"/>
      <c r="BW886" s="184"/>
      <c r="BX886" s="184"/>
      <c r="BY886" s="184"/>
      <c r="BZ886" s="184"/>
      <c r="CA886" s="184"/>
      <c r="CB886" s="184"/>
      <c r="CC886" s="184"/>
      <c r="CD886" s="184"/>
      <c r="CE886" s="184"/>
      <c r="CF886" s="184"/>
      <c r="CG886" s="184"/>
      <c r="CH886" s="184"/>
      <c r="CI886" s="184"/>
      <c r="CJ886" s="184"/>
      <c r="CK886" s="184"/>
      <c r="CL886" s="184"/>
      <c r="CM886" s="193"/>
    </row>
    <row r="887" spans="52:91" s="164" customFormat="1" ht="14.4" customHeight="1" x14ac:dyDescent="0.25">
      <c r="AZ887" s="192"/>
      <c r="BA887" s="184"/>
      <c r="BB887" s="184"/>
      <c r="BC887" s="184"/>
      <c r="BD887" s="184"/>
      <c r="BE887" s="184"/>
      <c r="BF887" s="184"/>
      <c r="BG887" s="184"/>
      <c r="BH887" s="184"/>
      <c r="BI887" s="184"/>
      <c r="BJ887" s="184"/>
      <c r="BK887" s="184"/>
      <c r="BL887" s="184"/>
      <c r="BM887" s="184"/>
      <c r="BN887" s="184"/>
      <c r="BO887" s="184"/>
      <c r="BP887" s="184"/>
      <c r="BQ887" s="184"/>
      <c r="BR887" s="184"/>
      <c r="BS887" s="184"/>
      <c r="BT887" s="184"/>
      <c r="BU887" s="184"/>
      <c r="BV887" s="184"/>
      <c r="BW887" s="184"/>
      <c r="BX887" s="184"/>
      <c r="BY887" s="184"/>
      <c r="BZ887" s="184"/>
      <c r="CA887" s="184"/>
      <c r="CB887" s="184"/>
      <c r="CC887" s="184"/>
      <c r="CD887" s="184"/>
      <c r="CE887" s="184"/>
      <c r="CF887" s="184"/>
      <c r="CG887" s="184"/>
      <c r="CH887" s="184"/>
      <c r="CI887" s="184"/>
      <c r="CJ887" s="184"/>
      <c r="CK887" s="184"/>
      <c r="CL887" s="184"/>
      <c r="CM887" s="193"/>
    </row>
    <row r="888" spans="52:91" s="164" customFormat="1" ht="14.4" customHeight="1" x14ac:dyDescent="0.25">
      <c r="AZ888" s="192"/>
      <c r="BA888" s="184"/>
      <c r="BB888" s="184"/>
      <c r="BC888" s="184"/>
      <c r="BD888" s="184"/>
      <c r="BE888" s="184"/>
      <c r="BF888" s="184"/>
      <c r="BG888" s="184"/>
      <c r="BH888" s="184"/>
      <c r="BI888" s="184"/>
      <c r="BJ888" s="184"/>
      <c r="BK888" s="184"/>
      <c r="BL888" s="184"/>
      <c r="BM888" s="184"/>
      <c r="BN888" s="184"/>
      <c r="BO888" s="184"/>
      <c r="BP888" s="184"/>
      <c r="BQ888" s="184"/>
      <c r="BR888" s="184"/>
      <c r="BS888" s="184"/>
      <c r="BT888" s="184"/>
      <c r="BU888" s="184"/>
      <c r="BV888" s="184"/>
      <c r="BW888" s="184"/>
      <c r="BX888" s="184"/>
      <c r="BY888" s="184"/>
      <c r="BZ888" s="184"/>
      <c r="CA888" s="184"/>
      <c r="CB888" s="184"/>
      <c r="CC888" s="184"/>
      <c r="CD888" s="184"/>
      <c r="CE888" s="184"/>
      <c r="CF888" s="184"/>
      <c r="CG888" s="184"/>
      <c r="CH888" s="184"/>
      <c r="CI888" s="184"/>
      <c r="CJ888" s="184"/>
      <c r="CK888" s="184"/>
      <c r="CL888" s="184"/>
      <c r="CM888" s="193"/>
    </row>
    <row r="889" spans="52:91" s="164" customFormat="1" ht="14.4" customHeight="1" x14ac:dyDescent="0.25">
      <c r="AZ889" s="192"/>
      <c r="BA889" s="184"/>
      <c r="BB889" s="184"/>
      <c r="BC889" s="184"/>
      <c r="BD889" s="184"/>
      <c r="BE889" s="184"/>
      <c r="BF889" s="184"/>
      <c r="BG889" s="184"/>
      <c r="BH889" s="184"/>
      <c r="BI889" s="184"/>
      <c r="BJ889" s="184"/>
      <c r="BK889" s="184"/>
      <c r="BL889" s="184"/>
      <c r="BM889" s="184"/>
      <c r="BN889" s="184"/>
      <c r="BO889" s="184"/>
      <c r="BP889" s="184"/>
      <c r="BQ889" s="184"/>
      <c r="BR889" s="184"/>
      <c r="BS889" s="184"/>
      <c r="BT889" s="184"/>
      <c r="BU889" s="184"/>
      <c r="BV889" s="184"/>
      <c r="BW889" s="184"/>
      <c r="BX889" s="184"/>
      <c r="BY889" s="184"/>
      <c r="BZ889" s="184"/>
      <c r="CA889" s="184"/>
      <c r="CB889" s="184"/>
      <c r="CC889" s="184"/>
      <c r="CD889" s="184"/>
      <c r="CE889" s="184"/>
      <c r="CF889" s="184"/>
      <c r="CG889" s="184"/>
      <c r="CH889" s="184"/>
      <c r="CI889" s="184"/>
      <c r="CJ889" s="184"/>
      <c r="CK889" s="184"/>
      <c r="CL889" s="184"/>
      <c r="CM889" s="193"/>
    </row>
    <row r="890" spans="52:91" s="164" customFormat="1" ht="14.4" customHeight="1" x14ac:dyDescent="0.25">
      <c r="AZ890" s="192"/>
      <c r="BA890" s="184"/>
      <c r="BB890" s="184"/>
      <c r="BC890" s="184"/>
      <c r="BD890" s="184"/>
      <c r="BE890" s="184"/>
      <c r="BF890" s="184"/>
      <c r="BG890" s="184"/>
      <c r="BH890" s="184"/>
      <c r="BI890" s="184"/>
      <c r="BJ890" s="184"/>
      <c r="BK890" s="184"/>
      <c r="BL890" s="184"/>
      <c r="BM890" s="184"/>
      <c r="BN890" s="184"/>
      <c r="BO890" s="184"/>
      <c r="BP890" s="184"/>
      <c r="BQ890" s="184"/>
      <c r="BR890" s="184"/>
      <c r="BS890" s="184"/>
      <c r="BT890" s="184"/>
      <c r="BU890" s="184"/>
      <c r="BV890" s="184"/>
      <c r="BW890" s="184"/>
      <c r="BX890" s="184"/>
      <c r="BY890" s="184"/>
      <c r="BZ890" s="184"/>
      <c r="CA890" s="184"/>
      <c r="CB890" s="184"/>
      <c r="CC890" s="184"/>
      <c r="CD890" s="184"/>
      <c r="CE890" s="184"/>
      <c r="CF890" s="184"/>
      <c r="CG890" s="184"/>
      <c r="CH890" s="184"/>
      <c r="CI890" s="184"/>
      <c r="CJ890" s="184"/>
      <c r="CK890" s="184"/>
      <c r="CL890" s="184"/>
      <c r="CM890" s="193"/>
    </row>
    <row r="891" spans="52:91" s="164" customFormat="1" ht="14.4" customHeight="1" x14ac:dyDescent="0.25">
      <c r="AZ891" s="192"/>
      <c r="BA891" s="184"/>
      <c r="BB891" s="184"/>
      <c r="BC891" s="184"/>
      <c r="BD891" s="184"/>
      <c r="BE891" s="184"/>
      <c r="BF891" s="184"/>
      <c r="BG891" s="184"/>
      <c r="BH891" s="184"/>
      <c r="BI891" s="184"/>
      <c r="BJ891" s="184"/>
      <c r="BK891" s="184"/>
      <c r="BL891" s="184"/>
      <c r="BM891" s="184"/>
      <c r="BN891" s="184"/>
      <c r="BO891" s="184"/>
      <c r="BP891" s="184"/>
      <c r="BQ891" s="184"/>
      <c r="BR891" s="184"/>
      <c r="BS891" s="184"/>
      <c r="BT891" s="184"/>
      <c r="BU891" s="184"/>
      <c r="BV891" s="184"/>
      <c r="BW891" s="184"/>
      <c r="BX891" s="184"/>
      <c r="BY891" s="184"/>
      <c r="BZ891" s="184"/>
      <c r="CA891" s="184"/>
      <c r="CB891" s="184"/>
      <c r="CC891" s="184"/>
      <c r="CD891" s="184"/>
      <c r="CE891" s="184"/>
      <c r="CF891" s="184"/>
      <c r="CG891" s="184"/>
      <c r="CH891" s="184"/>
      <c r="CI891" s="184"/>
      <c r="CJ891" s="184"/>
      <c r="CK891" s="184"/>
      <c r="CL891" s="184"/>
      <c r="CM891" s="193"/>
    </row>
    <row r="892" spans="52:91" s="164" customFormat="1" ht="14.4" customHeight="1" x14ac:dyDescent="0.25">
      <c r="AZ892" s="192"/>
      <c r="BA892" s="184"/>
      <c r="BB892" s="184"/>
      <c r="BC892" s="184"/>
      <c r="BD892" s="184"/>
      <c r="BE892" s="184"/>
      <c r="BF892" s="184"/>
      <c r="BG892" s="184"/>
      <c r="BH892" s="184"/>
      <c r="BI892" s="184"/>
      <c r="BJ892" s="184"/>
      <c r="BK892" s="184"/>
      <c r="BL892" s="184"/>
      <c r="BM892" s="184"/>
      <c r="BN892" s="184"/>
      <c r="BO892" s="184"/>
      <c r="BP892" s="184"/>
      <c r="BQ892" s="184"/>
      <c r="BR892" s="184"/>
      <c r="BS892" s="184"/>
      <c r="BT892" s="184"/>
      <c r="BU892" s="184"/>
      <c r="BV892" s="184"/>
      <c r="BW892" s="184"/>
      <c r="BX892" s="184"/>
      <c r="BY892" s="184"/>
      <c r="BZ892" s="184"/>
      <c r="CA892" s="184"/>
      <c r="CB892" s="184"/>
      <c r="CC892" s="184"/>
      <c r="CD892" s="184"/>
      <c r="CE892" s="184"/>
      <c r="CF892" s="184"/>
      <c r="CG892" s="184"/>
      <c r="CH892" s="184"/>
      <c r="CI892" s="184"/>
      <c r="CJ892" s="184"/>
      <c r="CK892" s="184"/>
      <c r="CL892" s="184"/>
      <c r="CM892" s="193"/>
    </row>
    <row r="893" spans="52:91" s="164" customFormat="1" ht="14.4" customHeight="1" x14ac:dyDescent="0.25">
      <c r="AZ893" s="192"/>
      <c r="BA893" s="184"/>
      <c r="BB893" s="184"/>
      <c r="BC893" s="184"/>
      <c r="BD893" s="184"/>
      <c r="BE893" s="184"/>
      <c r="BF893" s="184"/>
      <c r="BG893" s="184"/>
      <c r="BH893" s="184"/>
      <c r="BI893" s="184"/>
      <c r="BJ893" s="184"/>
      <c r="BK893" s="184"/>
      <c r="BL893" s="184"/>
      <c r="BM893" s="184"/>
      <c r="BN893" s="184"/>
      <c r="BO893" s="184"/>
      <c r="BP893" s="184"/>
      <c r="BQ893" s="184"/>
      <c r="BR893" s="184"/>
      <c r="BS893" s="184"/>
      <c r="BT893" s="184"/>
      <c r="BU893" s="184"/>
      <c r="BV893" s="184"/>
      <c r="BW893" s="184"/>
      <c r="BX893" s="184"/>
      <c r="BY893" s="184"/>
      <c r="BZ893" s="184"/>
      <c r="CA893" s="184"/>
      <c r="CB893" s="184"/>
      <c r="CC893" s="184"/>
      <c r="CD893" s="184"/>
      <c r="CE893" s="184"/>
      <c r="CF893" s="184"/>
      <c r="CG893" s="184"/>
      <c r="CH893" s="184"/>
      <c r="CI893" s="184"/>
      <c r="CJ893" s="184"/>
      <c r="CK893" s="184"/>
      <c r="CL893" s="184"/>
      <c r="CM893" s="193"/>
    </row>
    <row r="894" spans="52:91" s="164" customFormat="1" ht="14.4" customHeight="1" x14ac:dyDescent="0.25">
      <c r="AZ894" s="192"/>
      <c r="BA894" s="184"/>
      <c r="BB894" s="184"/>
      <c r="BC894" s="184"/>
      <c r="BD894" s="184"/>
      <c r="BE894" s="184"/>
      <c r="BF894" s="184"/>
      <c r="BG894" s="184"/>
      <c r="BH894" s="184"/>
      <c r="BI894" s="184"/>
      <c r="BJ894" s="184"/>
      <c r="BK894" s="184"/>
      <c r="BL894" s="184"/>
      <c r="BM894" s="184"/>
      <c r="BN894" s="184"/>
      <c r="BO894" s="184"/>
      <c r="BP894" s="184"/>
      <c r="BQ894" s="184"/>
      <c r="BR894" s="184"/>
      <c r="BS894" s="184"/>
      <c r="BT894" s="184"/>
      <c r="BU894" s="184"/>
      <c r="BV894" s="184"/>
      <c r="BW894" s="184"/>
      <c r="BX894" s="184"/>
      <c r="BY894" s="184"/>
      <c r="BZ894" s="184"/>
      <c r="CA894" s="184"/>
      <c r="CB894" s="184"/>
      <c r="CC894" s="184"/>
      <c r="CD894" s="184"/>
      <c r="CE894" s="184"/>
      <c r="CF894" s="184"/>
      <c r="CG894" s="184"/>
      <c r="CH894" s="184"/>
      <c r="CI894" s="184"/>
      <c r="CJ894" s="184"/>
      <c r="CK894" s="184"/>
      <c r="CL894" s="184"/>
      <c r="CM894" s="193"/>
    </row>
    <row r="895" spans="52:91" s="164" customFormat="1" ht="14.4" customHeight="1" x14ac:dyDescent="0.25">
      <c r="AZ895" s="192"/>
      <c r="BA895" s="184"/>
      <c r="BB895" s="184"/>
      <c r="BC895" s="184"/>
      <c r="BD895" s="184"/>
      <c r="BE895" s="184"/>
      <c r="BF895" s="184"/>
      <c r="BG895" s="184"/>
      <c r="BH895" s="184"/>
      <c r="BI895" s="184"/>
      <c r="BJ895" s="184"/>
      <c r="BK895" s="184"/>
      <c r="BL895" s="184"/>
      <c r="BM895" s="184"/>
      <c r="BN895" s="184"/>
      <c r="BO895" s="184"/>
      <c r="BP895" s="184"/>
      <c r="BQ895" s="184"/>
      <c r="BR895" s="184"/>
      <c r="BS895" s="184"/>
      <c r="BT895" s="184"/>
      <c r="BU895" s="184"/>
      <c r="BV895" s="184"/>
      <c r="BW895" s="184"/>
      <c r="BX895" s="184"/>
      <c r="BY895" s="184"/>
      <c r="BZ895" s="184"/>
      <c r="CA895" s="184"/>
      <c r="CB895" s="184"/>
      <c r="CC895" s="184"/>
      <c r="CD895" s="184"/>
      <c r="CE895" s="184"/>
      <c r="CF895" s="184"/>
      <c r="CG895" s="184"/>
      <c r="CH895" s="184"/>
      <c r="CI895" s="184"/>
      <c r="CJ895" s="184"/>
      <c r="CK895" s="184"/>
      <c r="CL895" s="184"/>
      <c r="CM895" s="193"/>
    </row>
    <row r="896" spans="52:91" s="164" customFormat="1" ht="14.4" customHeight="1" x14ac:dyDescent="0.25">
      <c r="AZ896" s="192"/>
      <c r="BA896" s="184"/>
      <c r="BB896" s="184"/>
      <c r="BC896" s="184"/>
      <c r="BD896" s="184"/>
      <c r="BE896" s="184"/>
      <c r="BF896" s="184"/>
      <c r="BG896" s="184"/>
      <c r="BH896" s="184"/>
      <c r="BI896" s="184"/>
      <c r="BJ896" s="184"/>
      <c r="BK896" s="184"/>
      <c r="BL896" s="184"/>
      <c r="BM896" s="184"/>
      <c r="BN896" s="184"/>
      <c r="BO896" s="184"/>
      <c r="BP896" s="184"/>
      <c r="BQ896" s="184"/>
      <c r="BR896" s="184"/>
      <c r="BS896" s="184"/>
      <c r="BT896" s="184"/>
      <c r="BU896" s="184"/>
      <c r="BV896" s="184"/>
      <c r="BW896" s="184"/>
      <c r="BX896" s="184"/>
      <c r="BY896" s="184"/>
      <c r="BZ896" s="184"/>
      <c r="CA896" s="184"/>
      <c r="CB896" s="184"/>
      <c r="CC896" s="184"/>
      <c r="CD896" s="184"/>
      <c r="CE896" s="184"/>
      <c r="CF896" s="184"/>
      <c r="CG896" s="184"/>
      <c r="CH896" s="184"/>
      <c r="CI896" s="184"/>
      <c r="CJ896" s="184"/>
      <c r="CK896" s="184"/>
      <c r="CL896" s="184"/>
      <c r="CM896" s="193"/>
    </row>
    <row r="897" spans="1:91" s="164" customFormat="1" ht="14.4" customHeight="1" x14ac:dyDescent="0.25">
      <c r="AZ897" s="192"/>
      <c r="BA897" s="184"/>
      <c r="BB897" s="184"/>
      <c r="BC897" s="184"/>
      <c r="BD897" s="184"/>
      <c r="BE897" s="184"/>
      <c r="BF897" s="184"/>
      <c r="BG897" s="184"/>
      <c r="BH897" s="184"/>
      <c r="BI897" s="184"/>
      <c r="BJ897" s="184"/>
      <c r="BK897" s="184"/>
      <c r="BL897" s="184"/>
      <c r="BM897" s="184"/>
      <c r="BN897" s="184"/>
      <c r="BO897" s="184"/>
      <c r="BP897" s="184"/>
      <c r="BQ897" s="184"/>
      <c r="BR897" s="184"/>
      <c r="BS897" s="184"/>
      <c r="BT897" s="184"/>
      <c r="BU897" s="184"/>
      <c r="BV897" s="184"/>
      <c r="BW897" s="184"/>
      <c r="BX897" s="184"/>
      <c r="BY897" s="184"/>
      <c r="BZ897" s="184"/>
      <c r="CA897" s="184"/>
      <c r="CB897" s="184"/>
      <c r="CC897" s="184"/>
      <c r="CD897" s="184"/>
      <c r="CE897" s="184"/>
      <c r="CF897" s="184"/>
      <c r="CG897" s="184"/>
      <c r="CH897" s="184"/>
      <c r="CI897" s="184"/>
      <c r="CJ897" s="184"/>
      <c r="CK897" s="184"/>
      <c r="CL897" s="184"/>
      <c r="CM897" s="193"/>
    </row>
    <row r="898" spans="1:91" s="164" customFormat="1" ht="14.4" customHeight="1" x14ac:dyDescent="0.25">
      <c r="AZ898" s="192"/>
      <c r="BA898" s="184"/>
      <c r="BB898" s="184"/>
      <c r="BC898" s="184"/>
      <c r="BD898" s="184"/>
      <c r="BE898" s="184"/>
      <c r="BF898" s="184"/>
      <c r="BG898" s="184"/>
      <c r="BH898" s="184"/>
      <c r="BI898" s="184"/>
      <c r="BJ898" s="184"/>
      <c r="BK898" s="184"/>
      <c r="BL898" s="184"/>
      <c r="BM898" s="184"/>
      <c r="BN898" s="184"/>
      <c r="BO898" s="184"/>
      <c r="BP898" s="184"/>
      <c r="BQ898" s="184"/>
      <c r="BR898" s="184"/>
      <c r="BS898" s="184"/>
      <c r="BT898" s="184"/>
      <c r="BU898" s="184"/>
      <c r="BV898" s="184"/>
      <c r="BW898" s="184"/>
      <c r="BX898" s="184"/>
      <c r="BY898" s="184"/>
      <c r="BZ898" s="184"/>
      <c r="CA898" s="184"/>
      <c r="CB898" s="184"/>
      <c r="CC898" s="184"/>
      <c r="CD898" s="184"/>
      <c r="CE898" s="184"/>
      <c r="CF898" s="184"/>
      <c r="CG898" s="184"/>
      <c r="CH898" s="184"/>
      <c r="CI898" s="184"/>
      <c r="CJ898" s="184"/>
      <c r="CK898" s="184"/>
      <c r="CL898" s="184"/>
      <c r="CM898" s="193"/>
    </row>
    <row r="899" spans="1:91" s="164" customFormat="1" ht="14.4" customHeight="1" x14ac:dyDescent="0.25">
      <c r="AZ899" s="192"/>
      <c r="BA899" s="184"/>
      <c r="BB899" s="184"/>
      <c r="BC899" s="184"/>
      <c r="BD899" s="184"/>
      <c r="BE899" s="184"/>
      <c r="BF899" s="184"/>
      <c r="BG899" s="184"/>
      <c r="BH899" s="184"/>
      <c r="BI899" s="184"/>
      <c r="BJ899" s="184"/>
      <c r="BK899" s="184"/>
      <c r="BL899" s="184"/>
      <c r="BM899" s="184"/>
      <c r="BN899" s="184"/>
      <c r="BO899" s="184"/>
      <c r="BP899" s="184"/>
      <c r="BQ899" s="184"/>
      <c r="BR899" s="184"/>
      <c r="BS899" s="184"/>
      <c r="BT899" s="184"/>
      <c r="BU899" s="184"/>
      <c r="BV899" s="184"/>
      <c r="BW899" s="184"/>
      <c r="BX899" s="184"/>
      <c r="BY899" s="184"/>
      <c r="BZ899" s="184"/>
      <c r="CA899" s="184"/>
      <c r="CB899" s="184"/>
      <c r="CC899" s="184"/>
      <c r="CD899" s="184"/>
      <c r="CE899" s="184"/>
      <c r="CF899" s="184"/>
      <c r="CG899" s="184"/>
      <c r="CH899" s="184"/>
      <c r="CI899" s="184"/>
      <c r="CJ899" s="184"/>
      <c r="CK899" s="184"/>
      <c r="CL899" s="184"/>
      <c r="CM899" s="193"/>
    </row>
    <row r="900" spans="1:91" x14ac:dyDescent="0.3">
      <c r="A900" s="164"/>
      <c r="B900" s="164"/>
      <c r="C900" s="164"/>
      <c r="D900" s="164"/>
      <c r="E900" s="164"/>
      <c r="F900" s="164"/>
      <c r="G900" s="164"/>
      <c r="H900" s="164"/>
      <c r="I900" s="164"/>
      <c r="J900" s="164"/>
      <c r="K900" s="164"/>
      <c r="L900" s="164"/>
      <c r="M900" s="164"/>
      <c r="N900" s="164"/>
      <c r="O900" s="164"/>
      <c r="P900" s="164"/>
      <c r="Q900" s="164"/>
      <c r="R900" s="164"/>
      <c r="S900" s="164"/>
      <c r="T900" s="164"/>
      <c r="U900" s="164"/>
      <c r="V900" s="164"/>
      <c r="W900" s="164"/>
      <c r="X900" s="164"/>
      <c r="Y900" s="164"/>
      <c r="Z900" s="164"/>
      <c r="AA900" s="164"/>
      <c r="AB900" s="164"/>
      <c r="AC900" s="164"/>
      <c r="AD900" s="164"/>
      <c r="AE900" s="164"/>
      <c r="AF900" s="164"/>
      <c r="AG900" s="164"/>
      <c r="AH900" s="164"/>
      <c r="AI900" s="164"/>
      <c r="AJ900" s="164"/>
      <c r="AK900" s="164"/>
      <c r="AL900" s="164"/>
      <c r="AM900" s="164"/>
      <c r="AN900" s="164"/>
      <c r="AO900" s="164"/>
      <c r="AP900" s="164"/>
      <c r="AQ900" s="164"/>
      <c r="AR900" s="164"/>
      <c r="AS900" s="164"/>
      <c r="AT900" s="164"/>
      <c r="AU900" s="164"/>
      <c r="AV900" s="164"/>
      <c r="AW900" s="164"/>
    </row>
    <row r="901" spans="1:91" x14ac:dyDescent="0.3">
      <c r="A901" s="164"/>
      <c r="B901" s="164"/>
      <c r="C901" s="164"/>
      <c r="D901" s="164"/>
      <c r="E901" s="164"/>
      <c r="F901" s="164"/>
      <c r="G901" s="164"/>
      <c r="H901" s="164"/>
      <c r="I901" s="164"/>
      <c r="J901" s="164"/>
      <c r="K901" s="164"/>
      <c r="L901" s="164"/>
      <c r="M901" s="164"/>
      <c r="N901" s="164"/>
      <c r="O901" s="164"/>
      <c r="P901" s="164"/>
      <c r="Q901" s="164"/>
      <c r="R901" s="164"/>
      <c r="S901" s="164"/>
      <c r="T901" s="164"/>
      <c r="U901" s="164"/>
      <c r="V901" s="164"/>
      <c r="W901" s="164"/>
      <c r="X901" s="164"/>
      <c r="Y901" s="164"/>
      <c r="Z901" s="164"/>
      <c r="AA901" s="164"/>
      <c r="AB901" s="164"/>
      <c r="AC901" s="164"/>
      <c r="AD901" s="164"/>
      <c r="AE901" s="164"/>
      <c r="AF901" s="164"/>
      <c r="AG901" s="164"/>
      <c r="AH901" s="164"/>
      <c r="AI901" s="164"/>
      <c r="AJ901" s="164"/>
      <c r="AK901" s="164"/>
      <c r="AL901" s="164"/>
      <c r="AM901" s="164"/>
      <c r="AN901" s="164"/>
      <c r="AO901" s="164"/>
      <c r="AP901" s="164"/>
      <c r="AQ901" s="164"/>
      <c r="AR901" s="164"/>
      <c r="AS901" s="164"/>
      <c r="AT901" s="164"/>
      <c r="AU901" s="164"/>
      <c r="AV901" s="164"/>
      <c r="AW901" s="164"/>
    </row>
    <row r="902" spans="1:91" x14ac:dyDescent="0.3">
      <c r="A902" s="164"/>
      <c r="B902" s="164"/>
      <c r="C902" s="164"/>
      <c r="D902" s="164"/>
      <c r="E902" s="164"/>
      <c r="F902" s="164"/>
      <c r="G902" s="164"/>
      <c r="H902" s="164"/>
      <c r="I902" s="164"/>
      <c r="J902" s="164"/>
      <c r="K902" s="164"/>
      <c r="L902" s="164"/>
      <c r="M902" s="164"/>
      <c r="N902" s="164"/>
      <c r="O902" s="164"/>
      <c r="P902" s="164"/>
      <c r="Q902" s="164"/>
      <c r="R902" s="164"/>
      <c r="S902" s="164"/>
      <c r="T902" s="164"/>
      <c r="U902" s="164"/>
      <c r="V902" s="164"/>
      <c r="W902" s="164"/>
      <c r="X902" s="164"/>
      <c r="Y902" s="164"/>
      <c r="Z902" s="164"/>
      <c r="AA902" s="164"/>
      <c r="AB902" s="164"/>
      <c r="AC902" s="164"/>
      <c r="AD902" s="164"/>
      <c r="AE902" s="164"/>
      <c r="AF902" s="164"/>
      <c r="AG902" s="164"/>
      <c r="AH902" s="164"/>
      <c r="AI902" s="164"/>
      <c r="AJ902" s="164"/>
      <c r="AK902" s="164"/>
      <c r="AL902" s="164"/>
      <c r="AM902" s="164"/>
      <c r="AN902" s="164"/>
      <c r="AO902" s="164"/>
      <c r="AP902" s="164"/>
      <c r="AQ902" s="164"/>
      <c r="AR902" s="164"/>
      <c r="AS902" s="164"/>
      <c r="AT902" s="164"/>
      <c r="AU902" s="164"/>
      <c r="AV902" s="164"/>
      <c r="AW902" s="164"/>
    </row>
    <row r="903" spans="1:91" x14ac:dyDescent="0.3">
      <c r="A903" s="164"/>
      <c r="B903" s="164"/>
      <c r="C903" s="164"/>
      <c r="D903" s="164"/>
      <c r="E903" s="164"/>
      <c r="F903" s="164"/>
      <c r="G903" s="164"/>
      <c r="H903" s="164"/>
      <c r="I903" s="164"/>
      <c r="J903" s="164"/>
      <c r="K903" s="164"/>
      <c r="L903" s="164"/>
      <c r="M903" s="164"/>
      <c r="N903" s="164"/>
      <c r="O903" s="164"/>
      <c r="P903" s="164"/>
      <c r="Q903" s="164"/>
      <c r="R903" s="164"/>
      <c r="S903" s="164"/>
      <c r="T903" s="164"/>
      <c r="U903" s="164"/>
      <c r="V903" s="164"/>
      <c r="W903" s="164"/>
      <c r="X903" s="164"/>
      <c r="Y903" s="164"/>
      <c r="Z903" s="164"/>
      <c r="AA903" s="164"/>
      <c r="AB903" s="164"/>
      <c r="AC903" s="164"/>
      <c r="AD903" s="164"/>
      <c r="AE903" s="164"/>
      <c r="AF903" s="164"/>
      <c r="AG903" s="164"/>
      <c r="AH903" s="164"/>
      <c r="AI903" s="164"/>
      <c r="AJ903" s="164"/>
      <c r="AK903" s="164"/>
      <c r="AL903" s="164"/>
      <c r="AM903" s="164"/>
      <c r="AN903" s="164"/>
      <c r="AO903" s="164"/>
      <c r="AP903" s="164"/>
      <c r="AQ903" s="164"/>
      <c r="AR903" s="164"/>
      <c r="AS903" s="164"/>
      <c r="AT903" s="164"/>
      <c r="AU903" s="164"/>
      <c r="AV903" s="164"/>
      <c r="AW903" s="164"/>
    </row>
    <row r="904" spans="1:91" x14ac:dyDescent="0.3">
      <c r="A904" s="164"/>
      <c r="B904" s="164"/>
      <c r="C904" s="164"/>
      <c r="D904" s="164"/>
      <c r="E904" s="164"/>
      <c r="F904" s="164"/>
      <c r="G904" s="164"/>
      <c r="H904" s="164"/>
      <c r="I904" s="164"/>
      <c r="J904" s="164"/>
      <c r="K904" s="164"/>
      <c r="L904" s="164"/>
      <c r="M904" s="164"/>
      <c r="N904" s="164"/>
      <c r="O904" s="164"/>
      <c r="P904" s="164"/>
      <c r="Q904" s="164"/>
      <c r="R904" s="164"/>
      <c r="S904" s="164"/>
      <c r="T904" s="164"/>
      <c r="U904" s="164"/>
      <c r="V904" s="164"/>
      <c r="W904" s="164"/>
      <c r="X904" s="164"/>
      <c r="Y904" s="164"/>
      <c r="Z904" s="164"/>
      <c r="AA904" s="164"/>
      <c r="AB904" s="164"/>
      <c r="AC904" s="164"/>
      <c r="AD904" s="164"/>
      <c r="AE904" s="164"/>
      <c r="AF904" s="164"/>
      <c r="AG904" s="164"/>
      <c r="AH904" s="164"/>
      <c r="AI904" s="164"/>
      <c r="AJ904" s="164"/>
      <c r="AK904" s="164"/>
      <c r="AL904" s="164"/>
      <c r="AM904" s="164"/>
      <c r="AN904" s="164"/>
      <c r="AO904" s="164"/>
      <c r="AP904" s="164"/>
      <c r="AQ904" s="164"/>
      <c r="AR904" s="164"/>
      <c r="AS904" s="164"/>
      <c r="AT904" s="164"/>
      <c r="AU904" s="164"/>
      <c r="AV904" s="164"/>
      <c r="AW904" s="164"/>
    </row>
    <row r="905" spans="1:91" x14ac:dyDescent="0.3">
      <c r="A905" s="164"/>
      <c r="B905" s="164"/>
      <c r="C905" s="164"/>
      <c r="D905" s="164"/>
      <c r="E905" s="164"/>
      <c r="F905" s="164"/>
      <c r="G905" s="164"/>
      <c r="H905" s="164"/>
      <c r="I905" s="164"/>
      <c r="J905" s="164"/>
      <c r="K905" s="164"/>
      <c r="L905" s="164"/>
      <c r="M905" s="164"/>
      <c r="N905" s="164"/>
      <c r="O905" s="164"/>
      <c r="P905" s="164"/>
      <c r="Q905" s="164"/>
      <c r="R905" s="164"/>
      <c r="S905" s="164"/>
      <c r="T905" s="164"/>
      <c r="U905" s="164"/>
      <c r="V905" s="164"/>
      <c r="W905" s="164"/>
      <c r="X905" s="164"/>
      <c r="Y905" s="164"/>
      <c r="Z905" s="164"/>
      <c r="AA905" s="164"/>
      <c r="AB905" s="164"/>
      <c r="AC905" s="164"/>
      <c r="AD905" s="164"/>
      <c r="AE905" s="164"/>
      <c r="AF905" s="164"/>
      <c r="AG905" s="164"/>
      <c r="AH905" s="164"/>
      <c r="AI905" s="164"/>
      <c r="AJ905" s="164"/>
      <c r="AK905" s="164"/>
      <c r="AL905" s="164"/>
      <c r="AM905" s="164"/>
      <c r="AN905" s="164"/>
      <c r="AO905" s="164"/>
      <c r="AP905" s="164"/>
      <c r="AQ905" s="164"/>
      <c r="AR905" s="164"/>
      <c r="AS905" s="164"/>
      <c r="AT905" s="164"/>
      <c r="AU905" s="164"/>
      <c r="AV905" s="164"/>
      <c r="AW905" s="164"/>
    </row>
    <row r="906" spans="1:91" x14ac:dyDescent="0.3">
      <c r="A906" s="164"/>
      <c r="B906" s="164"/>
      <c r="C906" s="164"/>
      <c r="D906" s="164"/>
      <c r="E906" s="164"/>
      <c r="F906" s="164"/>
      <c r="G906" s="164"/>
      <c r="H906" s="164"/>
      <c r="I906" s="164"/>
      <c r="J906" s="164"/>
      <c r="K906" s="164"/>
      <c r="L906" s="164"/>
      <c r="M906" s="164"/>
      <c r="N906" s="164"/>
      <c r="O906" s="164"/>
      <c r="P906" s="164"/>
      <c r="Q906" s="164"/>
      <c r="R906" s="164"/>
      <c r="S906" s="164"/>
      <c r="T906" s="164"/>
      <c r="U906" s="164"/>
      <c r="V906" s="164"/>
      <c r="W906" s="164"/>
      <c r="X906" s="164"/>
      <c r="Y906" s="164"/>
      <c r="Z906" s="164"/>
      <c r="AA906" s="164"/>
      <c r="AB906" s="164"/>
      <c r="AC906" s="164"/>
      <c r="AD906" s="164"/>
      <c r="AE906" s="164"/>
      <c r="AF906" s="164"/>
      <c r="AG906" s="164"/>
      <c r="AH906" s="164"/>
      <c r="AI906" s="164"/>
      <c r="AJ906" s="164"/>
      <c r="AK906" s="164"/>
      <c r="AL906" s="164"/>
      <c r="AM906" s="164"/>
      <c r="AN906" s="164"/>
      <c r="AO906" s="164"/>
      <c r="AP906" s="164"/>
      <c r="AQ906" s="164"/>
      <c r="AR906" s="164"/>
      <c r="AS906" s="164"/>
      <c r="AT906" s="164"/>
      <c r="AU906" s="164"/>
      <c r="AV906" s="164"/>
      <c r="AW906" s="164"/>
    </row>
    <row r="907" spans="1:91" x14ac:dyDescent="0.3">
      <c r="A907" s="164"/>
      <c r="B907" s="164"/>
      <c r="C907" s="164"/>
      <c r="D907" s="164"/>
      <c r="E907" s="164"/>
      <c r="F907" s="164"/>
      <c r="G907" s="164"/>
      <c r="H907" s="164"/>
      <c r="I907" s="164"/>
      <c r="J907" s="164"/>
      <c r="K907" s="164"/>
      <c r="L907" s="164"/>
      <c r="M907" s="164"/>
      <c r="N907" s="164"/>
      <c r="O907" s="164"/>
      <c r="P907" s="164"/>
      <c r="Q907" s="164"/>
      <c r="R907" s="164"/>
      <c r="S907" s="164"/>
      <c r="T907" s="164"/>
      <c r="U907" s="164"/>
      <c r="V907" s="164"/>
      <c r="W907" s="164"/>
      <c r="X907" s="164"/>
      <c r="Y907" s="164"/>
      <c r="Z907" s="164"/>
      <c r="AA907" s="164"/>
      <c r="AB907" s="164"/>
      <c r="AC907" s="164"/>
      <c r="AD907" s="164"/>
      <c r="AE907" s="164"/>
      <c r="AF907" s="164"/>
      <c r="AG907" s="164"/>
      <c r="AH907" s="164"/>
      <c r="AI907" s="164"/>
      <c r="AJ907" s="164"/>
      <c r="AK907" s="164"/>
      <c r="AL907" s="164"/>
      <c r="AM907" s="164"/>
      <c r="AN907" s="164"/>
      <c r="AO907" s="164"/>
      <c r="AP907" s="164"/>
      <c r="AQ907" s="164"/>
      <c r="AR907" s="164"/>
      <c r="AS907" s="164"/>
      <c r="AT907" s="164"/>
      <c r="AU907" s="164"/>
      <c r="AV907" s="164"/>
      <c r="AW907" s="164"/>
    </row>
    <row r="908" spans="1:91" x14ac:dyDescent="0.3">
      <c r="A908" s="164"/>
      <c r="B908" s="164"/>
      <c r="C908" s="164"/>
      <c r="D908" s="164"/>
      <c r="E908" s="164"/>
      <c r="F908" s="164"/>
      <c r="G908" s="164"/>
      <c r="H908" s="164"/>
      <c r="I908" s="164"/>
      <c r="J908" s="164"/>
      <c r="K908" s="164"/>
      <c r="L908" s="164"/>
      <c r="M908" s="164"/>
      <c r="N908" s="164"/>
      <c r="O908" s="164"/>
      <c r="P908" s="164"/>
      <c r="Q908" s="164"/>
      <c r="R908" s="164"/>
      <c r="S908" s="164"/>
      <c r="T908" s="164"/>
      <c r="U908" s="164"/>
      <c r="V908" s="164"/>
      <c r="W908" s="164"/>
      <c r="X908" s="164"/>
      <c r="Y908" s="164"/>
      <c r="Z908" s="164"/>
      <c r="AA908" s="164"/>
      <c r="AB908" s="164"/>
      <c r="AC908" s="164"/>
      <c r="AD908" s="164"/>
      <c r="AE908" s="164"/>
      <c r="AF908" s="164"/>
      <c r="AG908" s="164"/>
      <c r="AH908" s="164"/>
      <c r="AI908" s="164"/>
      <c r="AJ908" s="164"/>
      <c r="AK908" s="164"/>
      <c r="AL908" s="164"/>
      <c r="AM908" s="164"/>
      <c r="AN908" s="164"/>
      <c r="AO908" s="164"/>
      <c r="AP908" s="164"/>
      <c r="AQ908" s="164"/>
      <c r="AR908" s="164"/>
      <c r="AS908" s="164"/>
      <c r="AT908" s="164"/>
      <c r="AU908" s="164"/>
      <c r="AV908" s="164"/>
      <c r="AW908" s="164"/>
    </row>
    <row r="909" spans="1:91" x14ac:dyDescent="0.3">
      <c r="A909" s="164"/>
      <c r="B909" s="164"/>
      <c r="C909" s="164"/>
      <c r="D909" s="164"/>
      <c r="E909" s="164"/>
      <c r="F909" s="164"/>
      <c r="G909" s="164"/>
      <c r="H909" s="164"/>
      <c r="I909" s="164"/>
      <c r="J909" s="164"/>
      <c r="K909" s="164"/>
      <c r="L909" s="164"/>
      <c r="M909" s="164"/>
      <c r="N909" s="164"/>
      <c r="O909" s="164"/>
      <c r="P909" s="164"/>
      <c r="Q909" s="164"/>
      <c r="R909" s="164"/>
      <c r="S909" s="164"/>
      <c r="T909" s="164"/>
      <c r="U909" s="164"/>
      <c r="V909" s="164"/>
      <c r="W909" s="164"/>
      <c r="X909" s="164"/>
      <c r="Y909" s="164"/>
      <c r="Z909" s="164"/>
      <c r="AA909" s="164"/>
      <c r="AB909" s="164"/>
      <c r="AC909" s="164"/>
      <c r="AD909" s="164"/>
      <c r="AE909" s="164"/>
      <c r="AF909" s="164"/>
      <c r="AG909" s="164"/>
      <c r="AH909" s="164"/>
      <c r="AI909" s="164"/>
      <c r="AJ909" s="164"/>
      <c r="AK909" s="164"/>
      <c r="AL909" s="164"/>
      <c r="AM909" s="164"/>
      <c r="AN909" s="164"/>
      <c r="AO909" s="164"/>
      <c r="AP909" s="164"/>
      <c r="AQ909" s="164"/>
      <c r="AR909" s="164"/>
      <c r="AS909" s="164"/>
      <c r="AT909" s="164"/>
      <c r="AU909" s="164"/>
      <c r="AV909" s="164"/>
      <c r="AW909" s="164"/>
    </row>
    <row r="910" spans="1:91" x14ac:dyDescent="0.3">
      <c r="A910" s="164"/>
      <c r="B910" s="164"/>
      <c r="C910" s="164"/>
      <c r="D910" s="164"/>
      <c r="E910" s="164"/>
      <c r="F910" s="164"/>
      <c r="G910" s="164"/>
      <c r="H910" s="164"/>
      <c r="I910" s="164"/>
      <c r="J910" s="164"/>
      <c r="K910" s="164"/>
      <c r="L910" s="164"/>
      <c r="M910" s="164"/>
      <c r="N910" s="164"/>
      <c r="O910" s="164"/>
      <c r="P910" s="164"/>
      <c r="Q910" s="164"/>
      <c r="R910" s="164"/>
      <c r="S910" s="164"/>
      <c r="T910" s="164"/>
      <c r="U910" s="164"/>
      <c r="V910" s="164"/>
      <c r="W910" s="164"/>
      <c r="X910" s="164"/>
      <c r="Y910" s="164"/>
      <c r="Z910" s="164"/>
      <c r="AA910" s="164"/>
      <c r="AB910" s="164"/>
      <c r="AC910" s="164"/>
      <c r="AD910" s="164"/>
      <c r="AE910" s="164"/>
      <c r="AF910" s="164"/>
      <c r="AG910" s="164"/>
      <c r="AH910" s="164"/>
      <c r="AI910" s="164"/>
      <c r="AJ910" s="164"/>
      <c r="AK910" s="164"/>
      <c r="AL910" s="164"/>
      <c r="AM910" s="164"/>
      <c r="AN910" s="164"/>
      <c r="AO910" s="164"/>
      <c r="AP910" s="164"/>
      <c r="AQ910" s="164"/>
      <c r="AR910" s="164"/>
      <c r="AS910" s="164"/>
      <c r="AT910" s="164"/>
      <c r="AU910" s="164"/>
      <c r="AV910" s="164"/>
      <c r="AW910" s="164"/>
    </row>
    <row r="911" spans="1:91" x14ac:dyDescent="0.3">
      <c r="A911" s="164"/>
      <c r="B911" s="164"/>
      <c r="C911" s="164"/>
      <c r="D911" s="164"/>
      <c r="E911" s="164"/>
      <c r="F911" s="164"/>
      <c r="G911" s="164"/>
      <c r="H911" s="164"/>
      <c r="I911" s="164"/>
      <c r="J911" s="164"/>
      <c r="K911" s="164"/>
      <c r="L911" s="164"/>
      <c r="M911" s="164"/>
      <c r="N911" s="164"/>
      <c r="O911" s="164"/>
      <c r="P911" s="164"/>
      <c r="Q911" s="164"/>
      <c r="R911" s="164"/>
      <c r="S911" s="164"/>
      <c r="T911" s="164"/>
      <c r="U911" s="164"/>
      <c r="V911" s="164"/>
      <c r="W911" s="164"/>
      <c r="X911" s="164"/>
      <c r="Y911" s="164"/>
      <c r="Z911" s="164"/>
      <c r="AA911" s="164"/>
      <c r="AB911" s="164"/>
      <c r="AC911" s="164"/>
      <c r="AD911" s="164"/>
      <c r="AE911" s="164"/>
      <c r="AF911" s="164"/>
      <c r="AG911" s="164"/>
      <c r="AH911" s="164"/>
      <c r="AI911" s="164"/>
      <c r="AJ911" s="164"/>
      <c r="AK911" s="164"/>
      <c r="AL911" s="164"/>
      <c r="AM911" s="164"/>
      <c r="AN911" s="164"/>
      <c r="AO911" s="164"/>
      <c r="AP911" s="164"/>
      <c r="AQ911" s="164"/>
      <c r="AR911" s="164"/>
      <c r="AS911" s="164"/>
      <c r="AT911" s="164"/>
      <c r="AU911" s="164"/>
      <c r="AV911" s="164"/>
      <c r="AW911" s="164"/>
    </row>
  </sheetData>
  <mergeCells count="3924">
    <mergeCell ref="W487:W492"/>
    <mergeCell ref="AA499:AA504"/>
    <mergeCell ref="AI412:AI414"/>
    <mergeCell ref="AJ412:AJ414"/>
    <mergeCell ref="AK412:AK414"/>
    <mergeCell ref="AM412:AM414"/>
    <mergeCell ref="AN412:AN414"/>
    <mergeCell ref="AO412:AO414"/>
    <mergeCell ref="AG412:AG414"/>
    <mergeCell ref="AA151:AA153"/>
    <mergeCell ref="AB151:AB153"/>
    <mergeCell ref="AC151:AC153"/>
    <mergeCell ref="AD151:AD153"/>
    <mergeCell ref="AE151:AE153"/>
    <mergeCell ref="AL499:AL504"/>
    <mergeCell ref="AM499:AM504"/>
    <mergeCell ref="AN499:AN504"/>
    <mergeCell ref="AO499:AO504"/>
    <mergeCell ref="AC481:AC486"/>
    <mergeCell ref="AD481:AD486"/>
    <mergeCell ref="AE481:AE486"/>
    <mergeCell ref="AF481:AF486"/>
    <mergeCell ref="AG481:AG486"/>
    <mergeCell ref="AH481:AH486"/>
    <mergeCell ref="AI481:AI486"/>
    <mergeCell ref="V51:V56"/>
    <mergeCell ref="W51:W56"/>
    <mergeCell ref="Y51:Y56"/>
    <mergeCell ref="Z51:Z56"/>
    <mergeCell ref="AA51:AA56"/>
    <mergeCell ref="W75:W80"/>
    <mergeCell ref="X75:X80"/>
    <mergeCell ref="Y75:Y80"/>
    <mergeCell ref="Z75:Z80"/>
    <mergeCell ref="AA334:AA339"/>
    <mergeCell ref="AA346:AA351"/>
    <mergeCell ref="AJ400:AJ405"/>
    <mergeCell ref="V105:V116"/>
    <mergeCell ref="W105:W116"/>
    <mergeCell ref="Y105:Y116"/>
    <mergeCell ref="Z105:Z116"/>
    <mergeCell ref="AA105:AA116"/>
    <mergeCell ref="AB105:AB116"/>
    <mergeCell ref="AC105:AC116"/>
    <mergeCell ref="AD105:AD116"/>
    <mergeCell ref="AE105:AE116"/>
    <mergeCell ref="AF105:AF116"/>
    <mergeCell ref="AJ105:AJ116"/>
    <mergeCell ref="C661:C666"/>
    <mergeCell ref="D661:D666"/>
    <mergeCell ref="E661:E666"/>
    <mergeCell ref="F661:F666"/>
    <mergeCell ref="C667:C672"/>
    <mergeCell ref="D667:D672"/>
    <mergeCell ref="E667:E672"/>
    <mergeCell ref="F667:F672"/>
    <mergeCell ref="F117:F122"/>
    <mergeCell ref="F148:F153"/>
    <mergeCell ref="A412:A414"/>
    <mergeCell ref="B412:B414"/>
    <mergeCell ref="G412:G414"/>
    <mergeCell ref="H412:H414"/>
    <mergeCell ref="I412:I414"/>
    <mergeCell ref="J412:J414"/>
    <mergeCell ref="K412:K414"/>
    <mergeCell ref="F412:F414"/>
    <mergeCell ref="AC499:AC504"/>
    <mergeCell ref="AD499:AD504"/>
    <mergeCell ref="AE499:AE504"/>
    <mergeCell ref="AF499:AF504"/>
    <mergeCell ref="AG499:AG504"/>
    <mergeCell ref="AH499:AH504"/>
    <mergeCell ref="AI499:AI504"/>
    <mergeCell ref="AJ499:AJ504"/>
    <mergeCell ref="AK499:AK504"/>
    <mergeCell ref="X481:X486"/>
    <mergeCell ref="AB481:AB486"/>
    <mergeCell ref="AA117:AA122"/>
    <mergeCell ref="AW667:AW672"/>
    <mergeCell ref="AJ406:AJ411"/>
    <mergeCell ref="T661:T666"/>
    <mergeCell ref="U661:U666"/>
    <mergeCell ref="AG661:AG666"/>
    <mergeCell ref="AH661:AH666"/>
    <mergeCell ref="AI661:AI666"/>
    <mergeCell ref="AK661:AK666"/>
    <mergeCell ref="AL661:AL666"/>
    <mergeCell ref="AM661:AM666"/>
    <mergeCell ref="AN661:AN666"/>
    <mergeCell ref="AO661:AO666"/>
    <mergeCell ref="AV661:AV666"/>
    <mergeCell ref="T412:T414"/>
    <mergeCell ref="U412:U414"/>
    <mergeCell ref="Q148:Q153"/>
    <mergeCell ref="T148:T153"/>
    <mergeCell ref="U148:U153"/>
    <mergeCell ref="O667:O672"/>
    <mergeCell ref="P667:P672"/>
    <mergeCell ref="Q667:Q672"/>
    <mergeCell ref="R667:R672"/>
    <mergeCell ref="S667:S672"/>
    <mergeCell ref="T667:T672"/>
    <mergeCell ref="U667:U672"/>
    <mergeCell ref="W667:W672"/>
    <mergeCell ref="AG667:AG672"/>
    <mergeCell ref="AH667:AH672"/>
    <mergeCell ref="AI667:AI672"/>
    <mergeCell ref="AK667:AK672"/>
    <mergeCell ref="X499:X504"/>
    <mergeCell ref="Y499:Y504"/>
    <mergeCell ref="Z499:Z504"/>
    <mergeCell ref="AB499:AB504"/>
    <mergeCell ref="AW661:AW666"/>
    <mergeCell ref="W662:W666"/>
    <mergeCell ref="A661:A666"/>
    <mergeCell ref="B661:B666"/>
    <mergeCell ref="H661:H666"/>
    <mergeCell ref="I661:I666"/>
    <mergeCell ref="J661:J666"/>
    <mergeCell ref="K661:K666"/>
    <mergeCell ref="L661:L666"/>
    <mergeCell ref="M661:M666"/>
    <mergeCell ref="N661:N666"/>
    <mergeCell ref="A667:A672"/>
    <mergeCell ref="B667:B672"/>
    <mergeCell ref="H667:H672"/>
    <mergeCell ref="I667:I672"/>
    <mergeCell ref="J667:J672"/>
    <mergeCell ref="K667:K672"/>
    <mergeCell ref="L667:L672"/>
    <mergeCell ref="M667:M672"/>
    <mergeCell ref="N667:N672"/>
    <mergeCell ref="AL667:AL672"/>
    <mergeCell ref="AM667:AM672"/>
    <mergeCell ref="AN667:AN672"/>
    <mergeCell ref="AO667:AO672"/>
    <mergeCell ref="AV667:AV672"/>
    <mergeCell ref="O661:O666"/>
    <mergeCell ref="P661:P666"/>
    <mergeCell ref="Q661:Q666"/>
    <mergeCell ref="R661:R666"/>
    <mergeCell ref="S661:S666"/>
    <mergeCell ref="Q649:Q654"/>
    <mergeCell ref="R649:R654"/>
    <mergeCell ref="S649:S654"/>
    <mergeCell ref="T649:T654"/>
    <mergeCell ref="U649:U654"/>
    <mergeCell ref="AG649:AG654"/>
    <mergeCell ref="AH649:AH654"/>
    <mergeCell ref="AL649:AL654"/>
    <mergeCell ref="AM649:AM654"/>
    <mergeCell ref="AN649:AN654"/>
    <mergeCell ref="AO649:AO654"/>
    <mergeCell ref="AV649:AV654"/>
    <mergeCell ref="AW649:AW654"/>
    <mergeCell ref="V650:V654"/>
    <mergeCell ref="W650:W654"/>
    <mergeCell ref="X650:X654"/>
    <mergeCell ref="AB650:AB651"/>
    <mergeCell ref="AC650:AC651"/>
    <mergeCell ref="AD650:AD651"/>
    <mergeCell ref="AE650:AE651"/>
    <mergeCell ref="AF650:AF651"/>
    <mergeCell ref="AJ650:AJ651"/>
    <mergeCell ref="AP650:AP651"/>
    <mergeCell ref="AQ650:AQ651"/>
    <mergeCell ref="AR650:AR651"/>
    <mergeCell ref="AS650:AS651"/>
    <mergeCell ref="AT650:AT651"/>
    <mergeCell ref="AU650:AU651"/>
    <mergeCell ref="Q499:Q504"/>
    <mergeCell ref="R499:R504"/>
    <mergeCell ref="S499:S504"/>
    <mergeCell ref="T499:T504"/>
    <mergeCell ref="U499:U504"/>
    <mergeCell ref="V499:V504"/>
    <mergeCell ref="W499:W504"/>
    <mergeCell ref="AP499:AP504"/>
    <mergeCell ref="AQ499:AQ504"/>
    <mergeCell ref="AR499:AR504"/>
    <mergeCell ref="AS499:AS504"/>
    <mergeCell ref="AT499:AT504"/>
    <mergeCell ref="AU499:AU504"/>
    <mergeCell ref="AV499:AV504"/>
    <mergeCell ref="AW499:AW504"/>
    <mergeCell ref="A649:A654"/>
    <mergeCell ref="B649:B654"/>
    <mergeCell ref="C649:C654"/>
    <mergeCell ref="D649:D654"/>
    <mergeCell ref="E649:E654"/>
    <mergeCell ref="F649:F654"/>
    <mergeCell ref="G649:G654"/>
    <mergeCell ref="H649:H654"/>
    <mergeCell ref="I649:I654"/>
    <mergeCell ref="J649:J654"/>
    <mergeCell ref="K649:K654"/>
    <mergeCell ref="L649:L654"/>
    <mergeCell ref="M649:M654"/>
    <mergeCell ref="N649:N654"/>
    <mergeCell ref="O649:O654"/>
    <mergeCell ref="P649:P654"/>
    <mergeCell ref="A499:A504"/>
    <mergeCell ref="B499:B504"/>
    <mergeCell ref="C499:C504"/>
    <mergeCell ref="D499:D504"/>
    <mergeCell ref="E499:E504"/>
    <mergeCell ref="F499:F504"/>
    <mergeCell ref="G499:G504"/>
    <mergeCell ref="H499:H504"/>
    <mergeCell ref="I499:I504"/>
    <mergeCell ref="J499:J504"/>
    <mergeCell ref="K499:K504"/>
    <mergeCell ref="L499:L504"/>
    <mergeCell ref="M499:M504"/>
    <mergeCell ref="N499:N504"/>
    <mergeCell ref="O499:O504"/>
    <mergeCell ref="P499:P504"/>
    <mergeCell ref="AJ481:AJ486"/>
    <mergeCell ref="AK481:AK486"/>
    <mergeCell ref="AL481:AL486"/>
    <mergeCell ref="AM481:AM486"/>
    <mergeCell ref="AN481:AN486"/>
    <mergeCell ref="AO481:AO486"/>
    <mergeCell ref="AG406:AG411"/>
    <mergeCell ref="AH406:AH411"/>
    <mergeCell ref="AI406:AI411"/>
    <mergeCell ref="AK406:AK411"/>
    <mergeCell ref="AL406:AL411"/>
    <mergeCell ref="AM406:AM411"/>
    <mergeCell ref="AN406:AN411"/>
    <mergeCell ref="AO406:AO411"/>
    <mergeCell ref="AV406:AV411"/>
    <mergeCell ref="AW406:AW411"/>
    <mergeCell ref="V407:V411"/>
    <mergeCell ref="W407:W411"/>
    <mergeCell ref="AP481:AP486"/>
    <mergeCell ref="AQ481:AQ486"/>
    <mergeCell ref="AR481:AR486"/>
    <mergeCell ref="AS481:AS486"/>
    <mergeCell ref="AT481:AT486"/>
    <mergeCell ref="AU481:AU486"/>
    <mergeCell ref="AV481:AV486"/>
    <mergeCell ref="AW481:AW486"/>
    <mergeCell ref="A481:A486"/>
    <mergeCell ref="B481:B486"/>
    <mergeCell ref="C481:C486"/>
    <mergeCell ref="D481:D486"/>
    <mergeCell ref="E481:E486"/>
    <mergeCell ref="F481:F486"/>
    <mergeCell ref="G481:G486"/>
    <mergeCell ref="H481:H486"/>
    <mergeCell ref="I481:I486"/>
    <mergeCell ref="J481:J486"/>
    <mergeCell ref="K481:K486"/>
    <mergeCell ref="L481:L486"/>
    <mergeCell ref="M481:M486"/>
    <mergeCell ref="N481:N486"/>
    <mergeCell ref="O481:O486"/>
    <mergeCell ref="P481:P486"/>
    <mergeCell ref="Q481:Q486"/>
    <mergeCell ref="R481:R486"/>
    <mergeCell ref="S481:S486"/>
    <mergeCell ref="W401:W405"/>
    <mergeCell ref="A406:A411"/>
    <mergeCell ref="B406:B411"/>
    <mergeCell ref="C406:C411"/>
    <mergeCell ref="D406:D411"/>
    <mergeCell ref="E406:E411"/>
    <mergeCell ref="F406:F411"/>
    <mergeCell ref="G406:G411"/>
    <mergeCell ref="H406:H411"/>
    <mergeCell ref="I406:I411"/>
    <mergeCell ref="J406:J411"/>
    <mergeCell ref="K406:K411"/>
    <mergeCell ref="L406:L411"/>
    <mergeCell ref="M406:M411"/>
    <mergeCell ref="N406:N411"/>
    <mergeCell ref="O406:O411"/>
    <mergeCell ref="P406:P411"/>
    <mergeCell ref="Q406:Q411"/>
    <mergeCell ref="R406:R411"/>
    <mergeCell ref="S406:S411"/>
    <mergeCell ref="T406:T411"/>
    <mergeCell ref="U406:U411"/>
    <mergeCell ref="G421:G426"/>
    <mergeCell ref="G427:G432"/>
    <mergeCell ref="G433:G438"/>
    <mergeCell ref="G439:G444"/>
    <mergeCell ref="G451:G456"/>
    <mergeCell ref="G457:G462"/>
    <mergeCell ref="AR346:AR351"/>
    <mergeCell ref="AS346:AS351"/>
    <mergeCell ref="AT346:AT351"/>
    <mergeCell ref="AU346:AU351"/>
    <mergeCell ref="AV346:AV351"/>
    <mergeCell ref="AW346:AW351"/>
    <mergeCell ref="A400:A405"/>
    <mergeCell ref="B400:B405"/>
    <mergeCell ref="C400:C405"/>
    <mergeCell ref="D400:D405"/>
    <mergeCell ref="E400:E405"/>
    <mergeCell ref="F400:F405"/>
    <mergeCell ref="G400:G405"/>
    <mergeCell ref="H400:H405"/>
    <mergeCell ref="I400:I405"/>
    <mergeCell ref="J400:J405"/>
    <mergeCell ref="K400:K405"/>
    <mergeCell ref="L400:L405"/>
    <mergeCell ref="M400:M405"/>
    <mergeCell ref="N400:N405"/>
    <mergeCell ref="O400:O405"/>
    <mergeCell ref="P400:P405"/>
    <mergeCell ref="Q400:Q405"/>
    <mergeCell ref="R400:R405"/>
    <mergeCell ref="S400:S405"/>
    <mergeCell ref="T400:T405"/>
    <mergeCell ref="U400:U405"/>
    <mergeCell ref="AG400:AG405"/>
    <mergeCell ref="Z346:Z351"/>
    <mergeCell ref="AB346:AB351"/>
    <mergeCell ref="AC346:AC351"/>
    <mergeCell ref="AD346:AD351"/>
    <mergeCell ref="AE346:AE351"/>
    <mergeCell ref="AF346:AF351"/>
    <mergeCell ref="AG346:AG351"/>
    <mergeCell ref="AH346:AH351"/>
    <mergeCell ref="AI346:AI351"/>
    <mergeCell ref="AJ346:AJ351"/>
    <mergeCell ref="AK346:AK351"/>
    <mergeCell ref="AL346:AL351"/>
    <mergeCell ref="AM346:AM351"/>
    <mergeCell ref="AN346:AN351"/>
    <mergeCell ref="AO346:AO351"/>
    <mergeCell ref="AP346:AP351"/>
    <mergeCell ref="AQ346:AQ351"/>
    <mergeCell ref="AK340:AK345"/>
    <mergeCell ref="AM340:AM345"/>
    <mergeCell ref="AN340:AN345"/>
    <mergeCell ref="AO340:AO345"/>
    <mergeCell ref="AV340:AV345"/>
    <mergeCell ref="AW340:AW345"/>
    <mergeCell ref="A346:A351"/>
    <mergeCell ref="B346:B351"/>
    <mergeCell ref="C346:C351"/>
    <mergeCell ref="D346:D351"/>
    <mergeCell ref="E346:E351"/>
    <mergeCell ref="F346:F351"/>
    <mergeCell ref="G346:G351"/>
    <mergeCell ref="H346:H351"/>
    <mergeCell ref="I346:I351"/>
    <mergeCell ref="J346:J351"/>
    <mergeCell ref="K346:K351"/>
    <mergeCell ref="L346:L351"/>
    <mergeCell ref="M346:M351"/>
    <mergeCell ref="N346:N351"/>
    <mergeCell ref="O346:O351"/>
    <mergeCell ref="P346:P351"/>
    <mergeCell ref="Q346:Q351"/>
    <mergeCell ref="R346:R351"/>
    <mergeCell ref="S346:S351"/>
    <mergeCell ref="T346:T351"/>
    <mergeCell ref="U346:U351"/>
    <mergeCell ref="V346:V351"/>
    <mergeCell ref="W346:W351"/>
    <mergeCell ref="X346:X351"/>
    <mergeCell ref="Y346:Y351"/>
    <mergeCell ref="AT334:AT339"/>
    <mergeCell ref="AU334:AU339"/>
    <mergeCell ref="AV334:AV339"/>
    <mergeCell ref="AW334:AW339"/>
    <mergeCell ref="A340:A345"/>
    <mergeCell ref="B340:B345"/>
    <mergeCell ref="C340:C345"/>
    <mergeCell ref="D340:D345"/>
    <mergeCell ref="E340:E345"/>
    <mergeCell ref="F340:F345"/>
    <mergeCell ref="H340:H345"/>
    <mergeCell ref="I340:I345"/>
    <mergeCell ref="J340:J345"/>
    <mergeCell ref="K340:K345"/>
    <mergeCell ref="L340:L345"/>
    <mergeCell ref="M340:M345"/>
    <mergeCell ref="N340:N345"/>
    <mergeCell ref="O340:O345"/>
    <mergeCell ref="P340:P345"/>
    <mergeCell ref="Q340:Q345"/>
    <mergeCell ref="R340:R345"/>
    <mergeCell ref="S340:S345"/>
    <mergeCell ref="T340:T345"/>
    <mergeCell ref="U340:U345"/>
    <mergeCell ref="V340:V345"/>
    <mergeCell ref="W340:W345"/>
    <mergeCell ref="Y340:Y345"/>
    <mergeCell ref="Z340:Z345"/>
    <mergeCell ref="AA340:AA345"/>
    <mergeCell ref="AG340:AG345"/>
    <mergeCell ref="AI340:AI345"/>
    <mergeCell ref="Z334:Z339"/>
    <mergeCell ref="AB334:AB339"/>
    <mergeCell ref="AC334:AC339"/>
    <mergeCell ref="AD334:AD339"/>
    <mergeCell ref="AE334:AE339"/>
    <mergeCell ref="AF334:AF339"/>
    <mergeCell ref="AG334:AG339"/>
    <mergeCell ref="AI334:AI339"/>
    <mergeCell ref="AJ334:AJ339"/>
    <mergeCell ref="AK334:AK339"/>
    <mergeCell ref="AM334:AM339"/>
    <mergeCell ref="AN334:AN339"/>
    <mergeCell ref="AO334:AO339"/>
    <mergeCell ref="AP334:AP339"/>
    <mergeCell ref="AQ334:AQ339"/>
    <mergeCell ref="AR334:AR339"/>
    <mergeCell ref="AS334:AS339"/>
    <mergeCell ref="Q262:Q267"/>
    <mergeCell ref="R262:R267"/>
    <mergeCell ref="S262:S267"/>
    <mergeCell ref="T262:T267"/>
    <mergeCell ref="U262:U267"/>
    <mergeCell ref="V262:V267"/>
    <mergeCell ref="W262:W267"/>
    <mergeCell ref="AG262:AG267"/>
    <mergeCell ref="AI262:AI267"/>
    <mergeCell ref="AK262:AK267"/>
    <mergeCell ref="AM262:AM267"/>
    <mergeCell ref="AN262:AN267"/>
    <mergeCell ref="AO262:AO267"/>
    <mergeCell ref="AV262:AV267"/>
    <mergeCell ref="AW262:AW267"/>
    <mergeCell ref="A334:A339"/>
    <mergeCell ref="B334:B339"/>
    <mergeCell ref="C334:C339"/>
    <mergeCell ref="D334:D339"/>
    <mergeCell ref="E334:E339"/>
    <mergeCell ref="F334:F339"/>
    <mergeCell ref="G334:G339"/>
    <mergeCell ref="H334:H339"/>
    <mergeCell ref="I334:I339"/>
    <mergeCell ref="J334:J339"/>
    <mergeCell ref="K334:K339"/>
    <mergeCell ref="L334:L339"/>
    <mergeCell ref="M334:M339"/>
    <mergeCell ref="N334:N339"/>
    <mergeCell ref="O334:O339"/>
    <mergeCell ref="P334:P339"/>
    <mergeCell ref="Q256:Q261"/>
    <mergeCell ref="R256:R261"/>
    <mergeCell ref="S256:S261"/>
    <mergeCell ref="T256:T261"/>
    <mergeCell ref="U256:U261"/>
    <mergeCell ref="V256:V261"/>
    <mergeCell ref="W256:W261"/>
    <mergeCell ref="AG256:AG261"/>
    <mergeCell ref="AI256:AI261"/>
    <mergeCell ref="AK256:AK261"/>
    <mergeCell ref="AM256:AM261"/>
    <mergeCell ref="AN256:AN261"/>
    <mergeCell ref="AO256:AO261"/>
    <mergeCell ref="AV256:AV261"/>
    <mergeCell ref="AW256:AW261"/>
    <mergeCell ref="A262:A267"/>
    <mergeCell ref="B262:B267"/>
    <mergeCell ref="C262:C267"/>
    <mergeCell ref="D262:D267"/>
    <mergeCell ref="E262:E267"/>
    <mergeCell ref="F262:F267"/>
    <mergeCell ref="G262:G267"/>
    <mergeCell ref="H262:H267"/>
    <mergeCell ref="I262:I267"/>
    <mergeCell ref="J262:J267"/>
    <mergeCell ref="K262:K267"/>
    <mergeCell ref="L262:L267"/>
    <mergeCell ref="M262:M267"/>
    <mergeCell ref="N262:N267"/>
    <mergeCell ref="O262:O267"/>
    <mergeCell ref="P262:P267"/>
    <mergeCell ref="A256:A261"/>
    <mergeCell ref="B256:B261"/>
    <mergeCell ref="C256:C261"/>
    <mergeCell ref="D256:D261"/>
    <mergeCell ref="E256:E261"/>
    <mergeCell ref="F256:F261"/>
    <mergeCell ref="G256:G261"/>
    <mergeCell ref="H256:H261"/>
    <mergeCell ref="I256:I261"/>
    <mergeCell ref="J256:J261"/>
    <mergeCell ref="K256:K261"/>
    <mergeCell ref="L256:L261"/>
    <mergeCell ref="M256:M261"/>
    <mergeCell ref="N256:N261"/>
    <mergeCell ref="O256:O261"/>
    <mergeCell ref="P256:P261"/>
    <mergeCell ref="AG172:AG177"/>
    <mergeCell ref="AI172:AI177"/>
    <mergeCell ref="AJ172:AJ177"/>
    <mergeCell ref="AK172:AK177"/>
    <mergeCell ref="AM172:AM177"/>
    <mergeCell ref="AN172:AN177"/>
    <mergeCell ref="AO172:AO177"/>
    <mergeCell ref="AP172:AP177"/>
    <mergeCell ref="AQ172:AQ177"/>
    <mergeCell ref="AR172:AR177"/>
    <mergeCell ref="AS172:AS177"/>
    <mergeCell ref="AT172:AT177"/>
    <mergeCell ref="AU172:AU177"/>
    <mergeCell ref="AV172:AV177"/>
    <mergeCell ref="AW172:AW177"/>
    <mergeCell ref="V173:V177"/>
    <mergeCell ref="W173:W177"/>
    <mergeCell ref="X173:X177"/>
    <mergeCell ref="Y173:Y177"/>
    <mergeCell ref="Z173:Z177"/>
    <mergeCell ref="AB173:AB177"/>
    <mergeCell ref="AC173:AC177"/>
    <mergeCell ref="AD173:AD177"/>
    <mergeCell ref="AE173:AE177"/>
    <mergeCell ref="AT208:AT213"/>
    <mergeCell ref="AU208:AU213"/>
    <mergeCell ref="AV208:AV213"/>
    <mergeCell ref="AW208:AW213"/>
    <mergeCell ref="V209:V213"/>
    <mergeCell ref="W209:W213"/>
    <mergeCell ref="X209:X213"/>
    <mergeCell ref="Y209:Y213"/>
    <mergeCell ref="Z209:Z213"/>
    <mergeCell ref="A172:A177"/>
    <mergeCell ref="B172:B177"/>
    <mergeCell ref="C172:C177"/>
    <mergeCell ref="D172:D177"/>
    <mergeCell ref="E172:E177"/>
    <mergeCell ref="F172:F177"/>
    <mergeCell ref="G172:G177"/>
    <mergeCell ref="H172:H177"/>
    <mergeCell ref="I172:I177"/>
    <mergeCell ref="J172:J177"/>
    <mergeCell ref="K172:K177"/>
    <mergeCell ref="L172:L177"/>
    <mergeCell ref="M172:M177"/>
    <mergeCell ref="N172:N177"/>
    <mergeCell ref="O172:O177"/>
    <mergeCell ref="P172:P177"/>
    <mergeCell ref="Q172:Q177"/>
    <mergeCell ref="R172:R177"/>
    <mergeCell ref="S172:S177"/>
    <mergeCell ref="T172:T177"/>
    <mergeCell ref="U172:U177"/>
    <mergeCell ref="AF172:AF177"/>
    <mergeCell ref="U208:U213"/>
    <mergeCell ref="AB208:AB213"/>
    <mergeCell ref="AC208:AC213"/>
    <mergeCell ref="AD208:AD213"/>
    <mergeCell ref="AE208:AE213"/>
    <mergeCell ref="AF208:AF213"/>
    <mergeCell ref="AG208:AG213"/>
    <mergeCell ref="AI208:AI213"/>
    <mergeCell ref="AJ208:AJ213"/>
    <mergeCell ref="AK208:AK213"/>
    <mergeCell ref="AM208:AM213"/>
    <mergeCell ref="AN208:AN213"/>
    <mergeCell ref="AO208:AO213"/>
    <mergeCell ref="AP208:AP213"/>
    <mergeCell ref="AQ208:AQ213"/>
    <mergeCell ref="AR208:AR213"/>
    <mergeCell ref="AS208:AS213"/>
    <mergeCell ref="AV148:AV153"/>
    <mergeCell ref="AW148:AW153"/>
    <mergeCell ref="V151:V153"/>
    <mergeCell ref="W151:W153"/>
    <mergeCell ref="X151:X153"/>
    <mergeCell ref="Y151:Y153"/>
    <mergeCell ref="Z151:Z153"/>
    <mergeCell ref="A208:A213"/>
    <mergeCell ref="B208:B213"/>
    <mergeCell ref="C208:C213"/>
    <mergeCell ref="D208:D213"/>
    <mergeCell ref="E208:E213"/>
    <mergeCell ref="F208:F213"/>
    <mergeCell ref="G208:G213"/>
    <mergeCell ref="H208:H213"/>
    <mergeCell ref="I208:I213"/>
    <mergeCell ref="J208:J213"/>
    <mergeCell ref="K208:K213"/>
    <mergeCell ref="L208:L213"/>
    <mergeCell ref="M208:M213"/>
    <mergeCell ref="N208:N213"/>
    <mergeCell ref="O208:O213"/>
    <mergeCell ref="P208:P213"/>
    <mergeCell ref="G154:G159"/>
    <mergeCell ref="G160:G165"/>
    <mergeCell ref="G166:G171"/>
    <mergeCell ref="G178:G183"/>
    <mergeCell ref="Q208:Q213"/>
    <mergeCell ref="R208:R213"/>
    <mergeCell ref="S208:S213"/>
    <mergeCell ref="T208:T213"/>
    <mergeCell ref="AU117:AU122"/>
    <mergeCell ref="AV117:AV122"/>
    <mergeCell ref="AW117:AW122"/>
    <mergeCell ref="A148:A153"/>
    <mergeCell ref="B148:B153"/>
    <mergeCell ref="C148:C153"/>
    <mergeCell ref="D148:D153"/>
    <mergeCell ref="E148:E153"/>
    <mergeCell ref="G148:G153"/>
    <mergeCell ref="H148:H153"/>
    <mergeCell ref="I148:I153"/>
    <mergeCell ref="J148:J153"/>
    <mergeCell ref="K148:K153"/>
    <mergeCell ref="L148:L153"/>
    <mergeCell ref="M148:M153"/>
    <mergeCell ref="N148:N153"/>
    <mergeCell ref="O148:O153"/>
    <mergeCell ref="P148:P153"/>
    <mergeCell ref="R148:R153"/>
    <mergeCell ref="S148:S153"/>
    <mergeCell ref="AG148:AG153"/>
    <mergeCell ref="AI148:AI153"/>
    <mergeCell ref="A117:A122"/>
    <mergeCell ref="B117:B122"/>
    <mergeCell ref="C117:C122"/>
    <mergeCell ref="D117:D122"/>
    <mergeCell ref="E117:E122"/>
    <mergeCell ref="AK148:AK153"/>
    <mergeCell ref="AM148:AM153"/>
    <mergeCell ref="AN148:AN153"/>
    <mergeCell ref="AO148:AO153"/>
    <mergeCell ref="G117:G122"/>
    <mergeCell ref="H117:H122"/>
    <mergeCell ref="I117:I122"/>
    <mergeCell ref="J117:J122"/>
    <mergeCell ref="K117:K122"/>
    <mergeCell ref="L117:L122"/>
    <mergeCell ref="M117:M122"/>
    <mergeCell ref="N117:N122"/>
    <mergeCell ref="O117:O122"/>
    <mergeCell ref="P117:P122"/>
    <mergeCell ref="Q117:Q122"/>
    <mergeCell ref="R117:R122"/>
    <mergeCell ref="S117:S122"/>
    <mergeCell ref="T117:T122"/>
    <mergeCell ref="U117:U122"/>
    <mergeCell ref="V117:V122"/>
    <mergeCell ref="AQ75:AQ80"/>
    <mergeCell ref="AR75:AR80"/>
    <mergeCell ref="AS75:AS80"/>
    <mergeCell ref="AT75:AT80"/>
    <mergeCell ref="AU75:AU80"/>
    <mergeCell ref="AV75:AV80"/>
    <mergeCell ref="AL105:AL116"/>
    <mergeCell ref="AM105:AM116"/>
    <mergeCell ref="AN105:AN116"/>
    <mergeCell ref="AO105:AO116"/>
    <mergeCell ref="AV105:AV116"/>
    <mergeCell ref="W117:W122"/>
    <mergeCell ref="X117:X122"/>
    <mergeCell ref="Y117:Y122"/>
    <mergeCell ref="Z117:Z122"/>
    <mergeCell ref="AB117:AB122"/>
    <mergeCell ref="AC117:AC122"/>
    <mergeCell ref="AD117:AD122"/>
    <mergeCell ref="AE117:AE122"/>
    <mergeCell ref="AF117:AF122"/>
    <mergeCell ref="AG117:AG122"/>
    <mergeCell ref="AI117:AI122"/>
    <mergeCell ref="AJ117:AJ122"/>
    <mergeCell ref="AK117:AK122"/>
    <mergeCell ref="AM117:AM122"/>
    <mergeCell ref="AN117:AN122"/>
    <mergeCell ref="AO117:AO122"/>
    <mergeCell ref="AP117:AP122"/>
    <mergeCell ref="AQ117:AQ122"/>
    <mergeCell ref="AR117:AR122"/>
    <mergeCell ref="AS117:AS122"/>
    <mergeCell ref="AT117:AT122"/>
    <mergeCell ref="AQ27:AQ32"/>
    <mergeCell ref="AR27:AR32"/>
    <mergeCell ref="AM63:AM68"/>
    <mergeCell ref="AN63:AN68"/>
    <mergeCell ref="AO63:AO68"/>
    <mergeCell ref="AW75:AW80"/>
    <mergeCell ref="X110:X115"/>
    <mergeCell ref="AP110:AP115"/>
    <mergeCell ref="AQ110:AQ115"/>
    <mergeCell ref="AR110:AR115"/>
    <mergeCell ref="AS110:AS115"/>
    <mergeCell ref="AT110:AT115"/>
    <mergeCell ref="AV27:AV32"/>
    <mergeCell ref="AW27:AW32"/>
    <mergeCell ref="A75:A80"/>
    <mergeCell ref="B75:B80"/>
    <mergeCell ref="C75:C80"/>
    <mergeCell ref="D75:D80"/>
    <mergeCell ref="E75:E80"/>
    <mergeCell ref="F75:F80"/>
    <mergeCell ref="G75:G80"/>
    <mergeCell ref="H75:H80"/>
    <mergeCell ref="I75:I80"/>
    <mergeCell ref="J75:J80"/>
    <mergeCell ref="K75:K80"/>
    <mergeCell ref="L75:L80"/>
    <mergeCell ref="M75:M80"/>
    <mergeCell ref="N75:N80"/>
    <mergeCell ref="O75:O80"/>
    <mergeCell ref="P75:P80"/>
    <mergeCell ref="Q75:Q80"/>
    <mergeCell ref="P27:P32"/>
    <mergeCell ref="Q27:Q32"/>
    <mergeCell ref="AB75:AB80"/>
    <mergeCell ref="AC75:AC80"/>
    <mergeCell ref="AD75:AD80"/>
    <mergeCell ref="U27:U32"/>
    <mergeCell ref="AF27:AF32"/>
    <mergeCell ref="AG27:AG32"/>
    <mergeCell ref="AH27:AH32"/>
    <mergeCell ref="AI27:AI32"/>
    <mergeCell ref="AJ27:AJ32"/>
    <mergeCell ref="AK27:AK32"/>
    <mergeCell ref="AL27:AL32"/>
    <mergeCell ref="AM27:AM32"/>
    <mergeCell ref="AN27:AN32"/>
    <mergeCell ref="AO27:AO32"/>
    <mergeCell ref="AP27:AP32"/>
    <mergeCell ref="R75:R80"/>
    <mergeCell ref="S75:S80"/>
    <mergeCell ref="T75:T80"/>
    <mergeCell ref="U75:U80"/>
    <mergeCell ref="V75:V80"/>
    <mergeCell ref="AF75:AF80"/>
    <mergeCell ref="AG75:AG80"/>
    <mergeCell ref="AI75:AI80"/>
    <mergeCell ref="AJ75:AJ80"/>
    <mergeCell ref="AK75:AK80"/>
    <mergeCell ref="AM75:AM80"/>
    <mergeCell ref="AN75:AN80"/>
    <mergeCell ref="AO75:AO80"/>
    <mergeCell ref="AP75:AP80"/>
    <mergeCell ref="W57:W62"/>
    <mergeCell ref="G655:G660"/>
    <mergeCell ref="AS27:AS32"/>
    <mergeCell ref="AT27:AT32"/>
    <mergeCell ref="AU27:AU32"/>
    <mergeCell ref="W445:W450"/>
    <mergeCell ref="AG445:AG450"/>
    <mergeCell ref="AH445:AH450"/>
    <mergeCell ref="AI445:AI450"/>
    <mergeCell ref="AK445:AK450"/>
    <mergeCell ref="AL445:AL450"/>
    <mergeCell ref="AM445:AM450"/>
    <mergeCell ref="AN445:AN450"/>
    <mergeCell ref="AO445:AO450"/>
    <mergeCell ref="AV445:AV450"/>
    <mergeCell ref="AW445:AW450"/>
    <mergeCell ref="A27:A32"/>
    <mergeCell ref="B27:B32"/>
    <mergeCell ref="C27:C32"/>
    <mergeCell ref="D27:D32"/>
    <mergeCell ref="E27:E32"/>
    <mergeCell ref="F27:F32"/>
    <mergeCell ref="G27:G32"/>
    <mergeCell ref="H27:H32"/>
    <mergeCell ref="I27:I32"/>
    <mergeCell ref="J27:J32"/>
    <mergeCell ref="K27:K32"/>
    <mergeCell ref="L27:L32"/>
    <mergeCell ref="M27:M32"/>
    <mergeCell ref="N27:N32"/>
    <mergeCell ref="O27:O32"/>
    <mergeCell ref="G589:G594"/>
    <mergeCell ref="G595:G600"/>
    <mergeCell ref="G601:G606"/>
    <mergeCell ref="G607:G612"/>
    <mergeCell ref="G613:G618"/>
    <mergeCell ref="G619:G624"/>
    <mergeCell ref="G625:G630"/>
    <mergeCell ref="G631:G636"/>
    <mergeCell ref="G637:G642"/>
    <mergeCell ref="G661:G666"/>
    <mergeCell ref="R27:R32"/>
    <mergeCell ref="S27:S32"/>
    <mergeCell ref="T27:T32"/>
    <mergeCell ref="A445:A450"/>
    <mergeCell ref="B445:B450"/>
    <mergeCell ref="C445:C450"/>
    <mergeCell ref="D445:D450"/>
    <mergeCell ref="E445:E450"/>
    <mergeCell ref="F445:F450"/>
    <mergeCell ref="G445:G450"/>
    <mergeCell ref="H445:H450"/>
    <mergeCell ref="I445:I450"/>
    <mergeCell ref="J445:J450"/>
    <mergeCell ref="K445:K450"/>
    <mergeCell ref="L445:L450"/>
    <mergeCell ref="M445:M450"/>
    <mergeCell ref="N445:N450"/>
    <mergeCell ref="O445:O450"/>
    <mergeCell ref="P445:P450"/>
    <mergeCell ref="Q445:Q450"/>
    <mergeCell ref="R445:R450"/>
    <mergeCell ref="G316:G321"/>
    <mergeCell ref="G322:G327"/>
    <mergeCell ref="G328:G333"/>
    <mergeCell ref="G352:G357"/>
    <mergeCell ref="G358:G363"/>
    <mergeCell ref="G364:G369"/>
    <mergeCell ref="G370:G375"/>
    <mergeCell ref="G376:G381"/>
    <mergeCell ref="G382:G387"/>
    <mergeCell ref="G388:G393"/>
    <mergeCell ref="G394:G399"/>
    <mergeCell ref="G340:G345"/>
    <mergeCell ref="G415:G420"/>
    <mergeCell ref="G541:G546"/>
    <mergeCell ref="G547:G552"/>
    <mergeCell ref="G553:G558"/>
    <mergeCell ref="G559:G564"/>
    <mergeCell ref="AJ643:AJ648"/>
    <mergeCell ref="AP643:AP648"/>
    <mergeCell ref="AE607:AE612"/>
    <mergeCell ref="Y626:Y630"/>
    <mergeCell ref="Z626:Z630"/>
    <mergeCell ref="AA626:AA630"/>
    <mergeCell ref="AB626:AB630"/>
    <mergeCell ref="AC626:AC630"/>
    <mergeCell ref="AD626:AD630"/>
    <mergeCell ref="AE626:AE630"/>
    <mergeCell ref="X637:X642"/>
    <mergeCell ref="Y637:Y642"/>
    <mergeCell ref="Z637:Z642"/>
    <mergeCell ref="AA637:AA642"/>
    <mergeCell ref="AB637:AB642"/>
    <mergeCell ref="AC637:AC642"/>
    <mergeCell ref="AD637:AD642"/>
    <mergeCell ref="AB607:AB612"/>
    <mergeCell ref="AC607:AC612"/>
    <mergeCell ref="AD607:AD612"/>
    <mergeCell ref="G184:G189"/>
    <mergeCell ref="G190:G195"/>
    <mergeCell ref="G196:G201"/>
    <mergeCell ref="G202:G207"/>
    <mergeCell ref="G214:G219"/>
    <mergeCell ref="G220:G225"/>
    <mergeCell ref="G226:G231"/>
    <mergeCell ref="G232:G237"/>
    <mergeCell ref="G238:G243"/>
    <mergeCell ref="G244:G249"/>
    <mergeCell ref="G250:G255"/>
    <mergeCell ref="G268:G273"/>
    <mergeCell ref="G274:G279"/>
    <mergeCell ref="AE643:AE648"/>
    <mergeCell ref="G463:G468"/>
    <mergeCell ref="G469:G474"/>
    <mergeCell ref="G475:G480"/>
    <mergeCell ref="G487:G492"/>
    <mergeCell ref="G493:G498"/>
    <mergeCell ref="G505:G510"/>
    <mergeCell ref="G511:G516"/>
    <mergeCell ref="G517:G522"/>
    <mergeCell ref="G523:G528"/>
    <mergeCell ref="G529:G534"/>
    <mergeCell ref="G535:G540"/>
    <mergeCell ref="G292:G297"/>
    <mergeCell ref="G298:G303"/>
    <mergeCell ref="G304:G309"/>
    <mergeCell ref="G310:G315"/>
    <mergeCell ref="AC595:AC600"/>
    <mergeCell ref="AD595:AD600"/>
    <mergeCell ref="AE595:AE600"/>
    <mergeCell ref="AQ643:AQ648"/>
    <mergeCell ref="AR643:AR648"/>
    <mergeCell ref="AS643:AS648"/>
    <mergeCell ref="AT643:AT648"/>
    <mergeCell ref="AU643:AU648"/>
    <mergeCell ref="AF547:AF552"/>
    <mergeCell ref="G9:G14"/>
    <mergeCell ref="G15:G20"/>
    <mergeCell ref="G21:G26"/>
    <mergeCell ref="G33:G38"/>
    <mergeCell ref="G39:G44"/>
    <mergeCell ref="G45:G50"/>
    <mergeCell ref="G51:G56"/>
    <mergeCell ref="G57:G62"/>
    <mergeCell ref="G63:G68"/>
    <mergeCell ref="G69:G74"/>
    <mergeCell ref="G81:G86"/>
    <mergeCell ref="G87:G92"/>
    <mergeCell ref="G93:G98"/>
    <mergeCell ref="G99:G104"/>
    <mergeCell ref="G105:G116"/>
    <mergeCell ref="G123:G129"/>
    <mergeCell ref="G130:G135"/>
    <mergeCell ref="G136:G141"/>
    <mergeCell ref="X607:X612"/>
    <mergeCell ref="Y607:Y612"/>
    <mergeCell ref="Z607:Z612"/>
    <mergeCell ref="AA607:AA612"/>
    <mergeCell ref="AC553:AC558"/>
    <mergeCell ref="AD553:AD558"/>
    <mergeCell ref="AE553:AE558"/>
    <mergeCell ref="AF553:AF558"/>
    <mergeCell ref="X559:X564"/>
    <mergeCell ref="Y559:Y564"/>
    <mergeCell ref="Z559:Z564"/>
    <mergeCell ref="AA559:AA564"/>
    <mergeCell ref="AB559:AB564"/>
    <mergeCell ref="AC559:AC564"/>
    <mergeCell ref="AD559:AD564"/>
    <mergeCell ref="AE559:AE564"/>
    <mergeCell ref="AF559:AF564"/>
    <mergeCell ref="AE637:AE642"/>
    <mergeCell ref="Z572:Z576"/>
    <mergeCell ref="AA572:AA576"/>
    <mergeCell ref="AC571:AC576"/>
    <mergeCell ref="AD571:AD576"/>
    <mergeCell ref="AE571:AE576"/>
    <mergeCell ref="X578:X582"/>
    <mergeCell ref="Y578:Y582"/>
    <mergeCell ref="Z578:Z582"/>
    <mergeCell ref="AA578:AA582"/>
    <mergeCell ref="AB578:AB582"/>
    <mergeCell ref="AC578:AC582"/>
    <mergeCell ref="AD578:AD582"/>
    <mergeCell ref="AE578:AE582"/>
    <mergeCell ref="X595:X600"/>
    <mergeCell ref="Y595:Y600"/>
    <mergeCell ref="Z595:Z600"/>
    <mergeCell ref="AA595:AA600"/>
    <mergeCell ref="AB595:AB600"/>
    <mergeCell ref="AP626:AP630"/>
    <mergeCell ref="AQ626:AQ630"/>
    <mergeCell ref="AR626:AR630"/>
    <mergeCell ref="AJ626:AJ630"/>
    <mergeCell ref="AF626:AF630"/>
    <mergeCell ref="AS626:AS630"/>
    <mergeCell ref="AT626:AT630"/>
    <mergeCell ref="AU626:AU630"/>
    <mergeCell ref="AP656:AP660"/>
    <mergeCell ref="AJ656:AJ660"/>
    <mergeCell ref="AQ656:AQ660"/>
    <mergeCell ref="AR656:AR660"/>
    <mergeCell ref="AS656:AS660"/>
    <mergeCell ref="AT656:AT660"/>
    <mergeCell ref="AU656:AU660"/>
    <mergeCell ref="AF637:AF642"/>
    <mergeCell ref="AJ637:AJ642"/>
    <mergeCell ref="AP637:AP642"/>
    <mergeCell ref="AQ637:AQ642"/>
    <mergeCell ref="AR637:AR642"/>
    <mergeCell ref="AS637:AS642"/>
    <mergeCell ref="AT637:AT642"/>
    <mergeCell ref="AU637:AU642"/>
    <mergeCell ref="AI649:AI654"/>
    <mergeCell ref="AK649:AK654"/>
    <mergeCell ref="AJ595:AJ600"/>
    <mergeCell ref="AF595:AF600"/>
    <mergeCell ref="AP595:AP600"/>
    <mergeCell ref="AQ595:AQ600"/>
    <mergeCell ref="AR595:AR600"/>
    <mergeCell ref="AS595:AS600"/>
    <mergeCell ref="AT595:AT600"/>
    <mergeCell ref="AU595:AU600"/>
    <mergeCell ref="AF607:AF612"/>
    <mergeCell ref="AJ607:AJ612"/>
    <mergeCell ref="AP607:AP612"/>
    <mergeCell ref="AQ607:AQ612"/>
    <mergeCell ref="AR607:AR612"/>
    <mergeCell ref="AS607:AS612"/>
    <mergeCell ref="AT607:AT612"/>
    <mergeCell ref="AU607:AU612"/>
    <mergeCell ref="AG583:AG588"/>
    <mergeCell ref="AI583:AI588"/>
    <mergeCell ref="AK583:AK588"/>
    <mergeCell ref="AM583:AM588"/>
    <mergeCell ref="AN583:AN588"/>
    <mergeCell ref="AO583:AO588"/>
    <mergeCell ref="AK601:AK606"/>
    <mergeCell ref="AM601:AM606"/>
    <mergeCell ref="AN601:AN606"/>
    <mergeCell ref="AO601:AO606"/>
    <mergeCell ref="AG607:AG612"/>
    <mergeCell ref="AH607:AH612"/>
    <mergeCell ref="AI607:AI612"/>
    <mergeCell ref="AK607:AK612"/>
    <mergeCell ref="AL607:AL612"/>
    <mergeCell ref="AU553:AU558"/>
    <mergeCell ref="AP559:AP564"/>
    <mergeCell ref="AQ559:AQ564"/>
    <mergeCell ref="AR559:AR564"/>
    <mergeCell ref="AS559:AS564"/>
    <mergeCell ref="AT559:AT564"/>
    <mergeCell ref="AU559:AU564"/>
    <mergeCell ref="AJ559:AJ564"/>
    <mergeCell ref="AP547:AP552"/>
    <mergeCell ref="AQ547:AQ552"/>
    <mergeCell ref="AR547:AR552"/>
    <mergeCell ref="AS547:AS552"/>
    <mergeCell ref="AT547:AT552"/>
    <mergeCell ref="AU547:AU552"/>
    <mergeCell ref="AJ547:AJ552"/>
    <mergeCell ref="AP577:AP582"/>
    <mergeCell ref="AQ577:AQ582"/>
    <mergeCell ref="AR577:AR582"/>
    <mergeCell ref="AS577:AS582"/>
    <mergeCell ref="AT577:AT582"/>
    <mergeCell ref="AU577:AU582"/>
    <mergeCell ref="AJ577:AJ582"/>
    <mergeCell ref="AC656:AC660"/>
    <mergeCell ref="AD656:AD660"/>
    <mergeCell ref="AE656:AE660"/>
    <mergeCell ref="AF656:AF660"/>
    <mergeCell ref="AP9:AP13"/>
    <mergeCell ref="AQ9:AQ13"/>
    <mergeCell ref="AR9:AR13"/>
    <mergeCell ref="AS9:AS13"/>
    <mergeCell ref="AT9:AT13"/>
    <mergeCell ref="AU9:AU13"/>
    <mergeCell ref="W11:W13"/>
    <mergeCell ref="V11:V13"/>
    <mergeCell ref="X11:X13"/>
    <mergeCell ref="Y11:Y13"/>
    <mergeCell ref="Z11:Z13"/>
    <mergeCell ref="AA11:AA13"/>
    <mergeCell ref="AF11:AF13"/>
    <mergeCell ref="AJ11:AJ13"/>
    <mergeCell ref="AP571:AP576"/>
    <mergeCell ref="AF571:AF576"/>
    <mergeCell ref="AJ571:AJ576"/>
    <mergeCell ref="AQ571:AQ576"/>
    <mergeCell ref="AR571:AR576"/>
    <mergeCell ref="AS571:AS576"/>
    <mergeCell ref="AT571:AT576"/>
    <mergeCell ref="AU571:AU576"/>
    <mergeCell ref="AJ553:AJ558"/>
    <mergeCell ref="AP553:AP558"/>
    <mergeCell ref="AT553:AT558"/>
    <mergeCell ref="T607:T612"/>
    <mergeCell ref="U607:U612"/>
    <mergeCell ref="Q577:Q582"/>
    <mergeCell ref="P655:P660"/>
    <mergeCell ref="Q655:Q660"/>
    <mergeCell ref="R655:R660"/>
    <mergeCell ref="S655:S660"/>
    <mergeCell ref="T655:T660"/>
    <mergeCell ref="U655:U660"/>
    <mergeCell ref="V656:V660"/>
    <mergeCell ref="W656:W660"/>
    <mergeCell ref="X656:X660"/>
    <mergeCell ref="AB656:AB660"/>
    <mergeCell ref="P625:P630"/>
    <mergeCell ref="Q625:Q630"/>
    <mergeCell ref="R625:R630"/>
    <mergeCell ref="S625:S630"/>
    <mergeCell ref="T625:T630"/>
    <mergeCell ref="U625:U630"/>
    <mergeCell ref="X626:X630"/>
    <mergeCell ref="X643:X648"/>
    <mergeCell ref="W631:W636"/>
    <mergeCell ref="V631:V636"/>
    <mergeCell ref="Q631:Q636"/>
    <mergeCell ref="R631:R636"/>
    <mergeCell ref="U631:U636"/>
    <mergeCell ref="P631:P636"/>
    <mergeCell ref="W637:W642"/>
    <mergeCell ref="V637:V642"/>
    <mergeCell ref="W643:W648"/>
    <mergeCell ref="V643:V648"/>
    <mergeCell ref="P643:P648"/>
    <mergeCell ref="Q643:Q648"/>
    <mergeCell ref="R643:R648"/>
    <mergeCell ref="S643:S648"/>
    <mergeCell ref="T643:T648"/>
    <mergeCell ref="U643:U648"/>
    <mergeCell ref="P637:P642"/>
    <mergeCell ref="Q637:Q642"/>
    <mergeCell ref="R637:R642"/>
    <mergeCell ref="S637:S642"/>
    <mergeCell ref="T637:T642"/>
    <mergeCell ref="U637:U642"/>
    <mergeCell ref="AW105:AW116"/>
    <mergeCell ref="A105:A116"/>
    <mergeCell ref="B105:B116"/>
    <mergeCell ref="H105:H116"/>
    <mergeCell ref="I105:I116"/>
    <mergeCell ref="J105:J116"/>
    <mergeCell ref="K105:K116"/>
    <mergeCell ref="L105:L116"/>
    <mergeCell ref="M105:M116"/>
    <mergeCell ref="N105:N116"/>
    <mergeCell ref="O105:O116"/>
    <mergeCell ref="P105:P116"/>
    <mergeCell ref="Q105:Q116"/>
    <mergeCell ref="R105:R116"/>
    <mergeCell ref="S105:S116"/>
    <mergeCell ref="T105:T116"/>
    <mergeCell ref="U105:U116"/>
    <mergeCell ref="AG105:AG116"/>
    <mergeCell ref="AH105:AH116"/>
    <mergeCell ref="AI105:AI116"/>
    <mergeCell ref="AK105:AK116"/>
    <mergeCell ref="AU110:AU115"/>
    <mergeCell ref="B15:B20"/>
    <mergeCell ref="B21:B26"/>
    <mergeCell ref="B33:B38"/>
    <mergeCell ref="B39:B44"/>
    <mergeCell ref="B45:B50"/>
    <mergeCell ref="B51:B56"/>
    <mergeCell ref="B57:B62"/>
    <mergeCell ref="B63:B68"/>
    <mergeCell ref="B69:B74"/>
    <mergeCell ref="B81:B86"/>
    <mergeCell ref="B87:B92"/>
    <mergeCell ref="B93:B98"/>
    <mergeCell ref="B99:B104"/>
    <mergeCell ref="K9:K14"/>
    <mergeCell ref="L9:L14"/>
    <mergeCell ref="K21:K26"/>
    <mergeCell ref="L21:L26"/>
    <mergeCell ref="K57:K62"/>
    <mergeCell ref="L57:L62"/>
    <mergeCell ref="J87:J92"/>
    <mergeCell ref="K87:K92"/>
    <mergeCell ref="L87:L92"/>
    <mergeCell ref="I99:I104"/>
    <mergeCell ref="J99:J104"/>
    <mergeCell ref="K99:K104"/>
    <mergeCell ref="L99:L104"/>
    <mergeCell ref="C15:C20"/>
    <mergeCell ref="D15:D20"/>
    <mergeCell ref="E15:E20"/>
    <mergeCell ref="F15:F20"/>
    <mergeCell ref="C21:C26"/>
    <mergeCell ref="E21:E26"/>
    <mergeCell ref="A7:O7"/>
    <mergeCell ref="P7:U7"/>
    <mergeCell ref="V7:AE7"/>
    <mergeCell ref="AF7:AO7"/>
    <mergeCell ref="AP7:AW7"/>
    <mergeCell ref="AG8:AI8"/>
    <mergeCell ref="AK8:AM8"/>
    <mergeCell ref="A1:AU3"/>
    <mergeCell ref="AV1:AW1"/>
    <mergeCell ref="AV2:AW2"/>
    <mergeCell ref="AV3:AW3"/>
    <mergeCell ref="A4:B4"/>
    <mergeCell ref="H4:AW6"/>
    <mergeCell ref="A5:B5"/>
    <mergeCell ref="A6:B6"/>
    <mergeCell ref="AV9:AV14"/>
    <mergeCell ref="AW9:AW14"/>
    <mergeCell ref="B9:B14"/>
    <mergeCell ref="AC9:AC13"/>
    <mergeCell ref="AD9:AD13"/>
    <mergeCell ref="AE9:AE13"/>
    <mergeCell ref="AB9:AB13"/>
    <mergeCell ref="C9:C14"/>
    <mergeCell ref="D9:D14"/>
    <mergeCell ref="E9:E14"/>
    <mergeCell ref="F9:F14"/>
    <mergeCell ref="AX9:AX14"/>
    <mergeCell ref="A15:A20"/>
    <mergeCell ref="H15:H20"/>
    <mergeCell ref="I15:I20"/>
    <mergeCell ref="J15:J20"/>
    <mergeCell ref="K15:K20"/>
    <mergeCell ref="L15:L20"/>
    <mergeCell ref="AI9:AI14"/>
    <mergeCell ref="AK9:AK14"/>
    <mergeCell ref="AL9:AL14"/>
    <mergeCell ref="AM9:AM14"/>
    <mergeCell ref="AN9:AN14"/>
    <mergeCell ref="AO9:AO14"/>
    <mergeCell ref="R9:R14"/>
    <mergeCell ref="S9:S14"/>
    <mergeCell ref="T9:T14"/>
    <mergeCell ref="U9:U14"/>
    <mergeCell ref="AG9:AG14"/>
    <mergeCell ref="AH9:AH14"/>
    <mergeCell ref="M9:M14"/>
    <mergeCell ref="N9:N14"/>
    <mergeCell ref="O9:O14"/>
    <mergeCell ref="P9:P14"/>
    <mergeCell ref="Q9:Q14"/>
    <mergeCell ref="A9:A14"/>
    <mergeCell ref="H9:H14"/>
    <mergeCell ref="I9:I14"/>
    <mergeCell ref="J9:J14"/>
    <mergeCell ref="AW15:AW20"/>
    <mergeCell ref="AX15:AX20"/>
    <mergeCell ref="M21:M26"/>
    <mergeCell ref="AK15:AK20"/>
    <mergeCell ref="AL15:AL20"/>
    <mergeCell ref="AM15:AM20"/>
    <mergeCell ref="AN15:AN20"/>
    <mergeCell ref="AO15:AO20"/>
    <mergeCell ref="AV15:AV20"/>
    <mergeCell ref="S15:S20"/>
    <mergeCell ref="T15:T20"/>
    <mergeCell ref="U15:U20"/>
    <mergeCell ref="AG15:AG20"/>
    <mergeCell ref="AH15:AH20"/>
    <mergeCell ref="AI15:AI20"/>
    <mergeCell ref="M15:M20"/>
    <mergeCell ref="N15:N20"/>
    <mergeCell ref="O15:O20"/>
    <mergeCell ref="P15:P20"/>
    <mergeCell ref="Q15:Q20"/>
    <mergeCell ref="R15:R20"/>
    <mergeCell ref="AB15:AB20"/>
    <mergeCell ref="AC15:AC20"/>
    <mergeCell ref="AD15:AD20"/>
    <mergeCell ref="AE15:AE20"/>
    <mergeCell ref="AB21:AB26"/>
    <mergeCell ref="AC21:AC26"/>
    <mergeCell ref="AD21:AD26"/>
    <mergeCell ref="AE21:AE26"/>
    <mergeCell ref="AX21:AX26"/>
    <mergeCell ref="A33:A38"/>
    <mergeCell ref="H33:H38"/>
    <mergeCell ref="I33:I38"/>
    <mergeCell ref="J33:J38"/>
    <mergeCell ref="K33:K38"/>
    <mergeCell ref="L33:L38"/>
    <mergeCell ref="M33:M38"/>
    <mergeCell ref="N33:N38"/>
    <mergeCell ref="AL21:AL26"/>
    <mergeCell ref="AM21:AM26"/>
    <mergeCell ref="AN21:AN26"/>
    <mergeCell ref="AO21:AO26"/>
    <mergeCell ref="AV21:AV26"/>
    <mergeCell ref="AW21:AW26"/>
    <mergeCell ref="T21:T26"/>
    <mergeCell ref="U21:U26"/>
    <mergeCell ref="AG21:AG26"/>
    <mergeCell ref="AH21:AH26"/>
    <mergeCell ref="AI21:AI26"/>
    <mergeCell ref="AK21:AK26"/>
    <mergeCell ref="N21:N26"/>
    <mergeCell ref="O21:O26"/>
    <mergeCell ref="P21:P26"/>
    <mergeCell ref="Q21:Q26"/>
    <mergeCell ref="R21:R26"/>
    <mergeCell ref="S21:S26"/>
    <mergeCell ref="A21:A26"/>
    <mergeCell ref="H21:H26"/>
    <mergeCell ref="I21:I26"/>
    <mergeCell ref="J21:J26"/>
    <mergeCell ref="A39:A44"/>
    <mergeCell ref="H39:H44"/>
    <mergeCell ref="I39:I44"/>
    <mergeCell ref="J39:J44"/>
    <mergeCell ref="K39:K44"/>
    <mergeCell ref="L39:L44"/>
    <mergeCell ref="AM33:AM38"/>
    <mergeCell ref="AN33:AN38"/>
    <mergeCell ref="AO33:AO38"/>
    <mergeCell ref="AV33:AV38"/>
    <mergeCell ref="AW33:AW38"/>
    <mergeCell ref="AX27:AX32"/>
    <mergeCell ref="U33:U38"/>
    <mergeCell ref="AG33:AG38"/>
    <mergeCell ref="AH33:AH38"/>
    <mergeCell ref="AI33:AI38"/>
    <mergeCell ref="AK33:AK38"/>
    <mergeCell ref="AL33:AL38"/>
    <mergeCell ref="O33:O38"/>
    <mergeCell ref="P33:P38"/>
    <mergeCell ref="Q33:Q38"/>
    <mergeCell ref="R33:R38"/>
    <mergeCell ref="S33:S38"/>
    <mergeCell ref="T33:T38"/>
    <mergeCell ref="AV39:AV44"/>
    <mergeCell ref="AW39:AW44"/>
    <mergeCell ref="AB33:AB38"/>
    <mergeCell ref="AC33:AC38"/>
    <mergeCell ref="AD33:AD38"/>
    <mergeCell ref="AE33:AE38"/>
    <mergeCell ref="AB39:AB44"/>
    <mergeCell ref="AC39:AC44"/>
    <mergeCell ref="M45:M50"/>
    <mergeCell ref="AI39:AI44"/>
    <mergeCell ref="AK39:AK44"/>
    <mergeCell ref="AL39:AL44"/>
    <mergeCell ref="AM39:AM44"/>
    <mergeCell ref="AN39:AN44"/>
    <mergeCell ref="AO39:AO44"/>
    <mergeCell ref="R39:R44"/>
    <mergeCell ref="S39:S44"/>
    <mergeCell ref="T39:T44"/>
    <mergeCell ref="U39:U44"/>
    <mergeCell ref="AG39:AG44"/>
    <mergeCell ref="AH39:AH44"/>
    <mergeCell ref="M39:M44"/>
    <mergeCell ref="N39:N44"/>
    <mergeCell ref="O39:O44"/>
    <mergeCell ref="P39:P44"/>
    <mergeCell ref="Q39:Q44"/>
    <mergeCell ref="AD39:AD44"/>
    <mergeCell ref="AE39:AE44"/>
    <mergeCell ref="AB45:AB50"/>
    <mergeCell ref="AC45:AC50"/>
    <mergeCell ref="AD45:AD50"/>
    <mergeCell ref="AE45:AE50"/>
    <mergeCell ref="V45:V50"/>
    <mergeCell ref="W45:W50"/>
    <mergeCell ref="Y45:Y50"/>
    <mergeCell ref="Z45:Z50"/>
    <mergeCell ref="AA45:AA50"/>
    <mergeCell ref="A51:A56"/>
    <mergeCell ref="H51:H56"/>
    <mergeCell ref="I51:I56"/>
    <mergeCell ref="J51:J56"/>
    <mergeCell ref="K51:K56"/>
    <mergeCell ref="L51:L56"/>
    <mergeCell ref="AL45:AL50"/>
    <mergeCell ref="AM45:AM50"/>
    <mergeCell ref="AN45:AN50"/>
    <mergeCell ref="AO45:AO50"/>
    <mergeCell ref="AV45:AV50"/>
    <mergeCell ref="AW45:AW50"/>
    <mergeCell ref="T45:T50"/>
    <mergeCell ref="U45:U50"/>
    <mergeCell ref="AG45:AG50"/>
    <mergeCell ref="AH45:AH50"/>
    <mergeCell ref="AI45:AI50"/>
    <mergeCell ref="AK45:AK50"/>
    <mergeCell ref="N45:N50"/>
    <mergeCell ref="O45:O50"/>
    <mergeCell ref="P45:P50"/>
    <mergeCell ref="Q45:Q50"/>
    <mergeCell ref="R45:R50"/>
    <mergeCell ref="S45:S50"/>
    <mergeCell ref="AV51:AV56"/>
    <mergeCell ref="AW51:AW56"/>
    <mergeCell ref="A45:A50"/>
    <mergeCell ref="H45:H50"/>
    <mergeCell ref="I45:I50"/>
    <mergeCell ref="J45:J50"/>
    <mergeCell ref="K45:K50"/>
    <mergeCell ref="L45:L50"/>
    <mergeCell ref="M57:M62"/>
    <mergeCell ref="AI51:AI56"/>
    <mergeCell ref="AK51:AK56"/>
    <mergeCell ref="AL51:AL56"/>
    <mergeCell ref="AM51:AM56"/>
    <mergeCell ref="AN51:AN56"/>
    <mergeCell ref="AO51:AO56"/>
    <mergeCell ref="R51:R56"/>
    <mergeCell ref="S51:S56"/>
    <mergeCell ref="T51:T56"/>
    <mergeCell ref="U51:U56"/>
    <mergeCell ref="AG51:AG56"/>
    <mergeCell ref="AH51:AH56"/>
    <mergeCell ref="M51:M56"/>
    <mergeCell ref="N51:N56"/>
    <mergeCell ref="O51:O56"/>
    <mergeCell ref="P51:P56"/>
    <mergeCell ref="Q51:Q56"/>
    <mergeCell ref="AB51:AB56"/>
    <mergeCell ref="AC51:AC56"/>
    <mergeCell ref="AD51:AD56"/>
    <mergeCell ref="AE51:AE56"/>
    <mergeCell ref="AB57:AB62"/>
    <mergeCell ref="AC57:AC62"/>
    <mergeCell ref="AD57:AD62"/>
    <mergeCell ref="AE57:AE62"/>
    <mergeCell ref="V57:V62"/>
    <mergeCell ref="Y57:Y62"/>
    <mergeCell ref="Z57:Z62"/>
    <mergeCell ref="AA57:AA62"/>
    <mergeCell ref="AX51:AX56"/>
    <mergeCell ref="A63:A68"/>
    <mergeCell ref="H63:H68"/>
    <mergeCell ref="I63:I68"/>
    <mergeCell ref="J63:J68"/>
    <mergeCell ref="K63:K68"/>
    <mergeCell ref="L63:L68"/>
    <mergeCell ref="M63:M68"/>
    <mergeCell ref="N63:N68"/>
    <mergeCell ref="AL57:AL62"/>
    <mergeCell ref="AM57:AM62"/>
    <mergeCell ref="AN57:AN62"/>
    <mergeCell ref="AO57:AO62"/>
    <mergeCell ref="AV57:AV62"/>
    <mergeCell ref="AW57:AW62"/>
    <mergeCell ref="T57:T62"/>
    <mergeCell ref="U57:U62"/>
    <mergeCell ref="AG57:AG62"/>
    <mergeCell ref="AH57:AH62"/>
    <mergeCell ref="AI57:AI62"/>
    <mergeCell ref="AK57:AK62"/>
    <mergeCell ref="N57:N62"/>
    <mergeCell ref="O57:O62"/>
    <mergeCell ref="P57:P62"/>
    <mergeCell ref="Q57:Q62"/>
    <mergeCell ref="R57:R62"/>
    <mergeCell ref="S57:S62"/>
    <mergeCell ref="A57:A62"/>
    <mergeCell ref="H57:H62"/>
    <mergeCell ref="I57:I62"/>
    <mergeCell ref="J57:J62"/>
    <mergeCell ref="AV63:AV68"/>
    <mergeCell ref="AW63:AW68"/>
    <mergeCell ref="AX57:AX62"/>
    <mergeCell ref="U63:U68"/>
    <mergeCell ref="AG63:AG68"/>
    <mergeCell ref="AH63:AH68"/>
    <mergeCell ref="AI63:AI68"/>
    <mergeCell ref="AK63:AK68"/>
    <mergeCell ref="AL63:AL68"/>
    <mergeCell ref="O63:O68"/>
    <mergeCell ref="P63:P68"/>
    <mergeCell ref="Q63:Q68"/>
    <mergeCell ref="R63:R68"/>
    <mergeCell ref="S63:S68"/>
    <mergeCell ref="T63:T68"/>
    <mergeCell ref="AB63:AB68"/>
    <mergeCell ref="AC63:AC68"/>
    <mergeCell ref="AD63:AD68"/>
    <mergeCell ref="AE63:AE68"/>
    <mergeCell ref="AX63:AX68"/>
    <mergeCell ref="W63:W68"/>
    <mergeCell ref="V63:V68"/>
    <mergeCell ref="Y63:Y68"/>
    <mergeCell ref="Z63:Z68"/>
    <mergeCell ref="AA63:AA68"/>
    <mergeCell ref="AZ63:AZ68"/>
    <mergeCell ref="A69:A74"/>
    <mergeCell ref="H69:H74"/>
    <mergeCell ref="I69:I74"/>
    <mergeCell ref="J69:J74"/>
    <mergeCell ref="K69:K74"/>
    <mergeCell ref="L69:L74"/>
    <mergeCell ref="AV69:AV74"/>
    <mergeCell ref="AW69:AW74"/>
    <mergeCell ref="A81:A86"/>
    <mergeCell ref="H81:H86"/>
    <mergeCell ref="I81:I86"/>
    <mergeCell ref="J81:J86"/>
    <mergeCell ref="K81:K86"/>
    <mergeCell ref="L81:L86"/>
    <mergeCell ref="AI69:AI74"/>
    <mergeCell ref="AK69:AK74"/>
    <mergeCell ref="AL69:AL74"/>
    <mergeCell ref="AM69:AM74"/>
    <mergeCell ref="AN69:AN74"/>
    <mergeCell ref="AO69:AO74"/>
    <mergeCell ref="R69:R74"/>
    <mergeCell ref="S69:S74"/>
    <mergeCell ref="T69:T74"/>
    <mergeCell ref="U69:U74"/>
    <mergeCell ref="AG69:AG74"/>
    <mergeCell ref="AH69:AH74"/>
    <mergeCell ref="M69:M74"/>
    <mergeCell ref="N69:N74"/>
    <mergeCell ref="O69:O74"/>
    <mergeCell ref="P69:P74"/>
    <mergeCell ref="Q69:Q74"/>
    <mergeCell ref="AX69:AX74"/>
    <mergeCell ref="AY69:AY74"/>
    <mergeCell ref="AZ69:AZ74"/>
    <mergeCell ref="AE75:AE80"/>
    <mergeCell ref="AK81:AK86"/>
    <mergeCell ref="AM81:AM86"/>
    <mergeCell ref="AN81:AN86"/>
    <mergeCell ref="AO81:AO86"/>
    <mergeCell ref="AV81:AV86"/>
    <mergeCell ref="AW81:AW86"/>
    <mergeCell ref="R81:R86"/>
    <mergeCell ref="S81:S86"/>
    <mergeCell ref="T81:T86"/>
    <mergeCell ref="U81:U86"/>
    <mergeCell ref="AG81:AG86"/>
    <mergeCell ref="AI81:AI86"/>
    <mergeCell ref="M81:M86"/>
    <mergeCell ref="N81:N86"/>
    <mergeCell ref="O81:O86"/>
    <mergeCell ref="P81:P86"/>
    <mergeCell ref="Q81:Q86"/>
    <mergeCell ref="AY81:AY86"/>
    <mergeCell ref="AZ81:AZ86"/>
    <mergeCell ref="AM87:AM92"/>
    <mergeCell ref="AN87:AN92"/>
    <mergeCell ref="AO87:AO92"/>
    <mergeCell ref="AV87:AV92"/>
    <mergeCell ref="AW87:AW92"/>
    <mergeCell ref="AX81:AX86"/>
    <mergeCell ref="S87:S92"/>
    <mergeCell ref="T87:T92"/>
    <mergeCell ref="U87:U92"/>
    <mergeCell ref="AG87:AG92"/>
    <mergeCell ref="AI87:AI92"/>
    <mergeCell ref="AK87:AK92"/>
    <mergeCell ref="M87:M92"/>
    <mergeCell ref="N87:N92"/>
    <mergeCell ref="O87:O92"/>
    <mergeCell ref="P87:P92"/>
    <mergeCell ref="Q87:Q92"/>
    <mergeCell ref="R87:R92"/>
    <mergeCell ref="AZ87:AZ92"/>
    <mergeCell ref="A87:A92"/>
    <mergeCell ref="H87:H92"/>
    <mergeCell ref="I87:I92"/>
    <mergeCell ref="AX87:AX92"/>
    <mergeCell ref="AY87:AY92"/>
    <mergeCell ref="A93:A98"/>
    <mergeCell ref="H93:H98"/>
    <mergeCell ref="I93:I98"/>
    <mergeCell ref="J93:J98"/>
    <mergeCell ref="K93:K98"/>
    <mergeCell ref="L93:L98"/>
    <mergeCell ref="AK93:AK98"/>
    <mergeCell ref="AM93:AM98"/>
    <mergeCell ref="AN93:AN98"/>
    <mergeCell ref="AO93:AO98"/>
    <mergeCell ref="AV93:AV98"/>
    <mergeCell ref="AW93:AW98"/>
    <mergeCell ref="R93:R98"/>
    <mergeCell ref="S93:S98"/>
    <mergeCell ref="T93:T98"/>
    <mergeCell ref="U93:U98"/>
    <mergeCell ref="AG93:AG98"/>
    <mergeCell ref="AI93:AI98"/>
    <mergeCell ref="M93:M98"/>
    <mergeCell ref="N93:N98"/>
    <mergeCell ref="O93:O98"/>
    <mergeCell ref="P93:P98"/>
    <mergeCell ref="Q93:Q98"/>
    <mergeCell ref="C93:C98"/>
    <mergeCell ref="D93:D98"/>
    <mergeCell ref="F93:F98"/>
    <mergeCell ref="E93:E98"/>
    <mergeCell ref="C99:C104"/>
    <mergeCell ref="D99:D104"/>
    <mergeCell ref="F99:F104"/>
    <mergeCell ref="AY93:AY98"/>
    <mergeCell ref="AZ93:AZ98"/>
    <mergeCell ref="A123:A129"/>
    <mergeCell ref="B123:B129"/>
    <mergeCell ref="H123:H129"/>
    <mergeCell ref="I123:I129"/>
    <mergeCell ref="J123:J129"/>
    <mergeCell ref="K123:K129"/>
    <mergeCell ref="L123:L129"/>
    <mergeCell ref="AM99:AM104"/>
    <mergeCell ref="AN99:AN104"/>
    <mergeCell ref="AO99:AO104"/>
    <mergeCell ref="AV99:AV104"/>
    <mergeCell ref="AW99:AW104"/>
    <mergeCell ref="AX93:AX98"/>
    <mergeCell ref="S99:S104"/>
    <mergeCell ref="T99:T104"/>
    <mergeCell ref="U99:U104"/>
    <mergeCell ref="AG99:AG104"/>
    <mergeCell ref="AI99:AI104"/>
    <mergeCell ref="AK99:AK104"/>
    <mergeCell ref="M99:M104"/>
    <mergeCell ref="N99:N104"/>
    <mergeCell ref="O99:O104"/>
    <mergeCell ref="P99:P104"/>
    <mergeCell ref="Q99:Q104"/>
    <mergeCell ref="R99:R104"/>
    <mergeCell ref="AY105:AY123"/>
    <mergeCell ref="AZ105:AZ123"/>
    <mergeCell ref="A99:A104"/>
    <mergeCell ref="H99:H104"/>
    <mergeCell ref="BA105:BA123"/>
    <mergeCell ref="AM123:AM129"/>
    <mergeCell ref="AN123:AN129"/>
    <mergeCell ref="AO123:AO129"/>
    <mergeCell ref="AV123:AV129"/>
    <mergeCell ref="AW123:AW129"/>
    <mergeCell ref="AX105:AX123"/>
    <mergeCell ref="S123:S129"/>
    <mergeCell ref="T123:T129"/>
    <mergeCell ref="U123:U129"/>
    <mergeCell ref="AG123:AG129"/>
    <mergeCell ref="AI123:AI129"/>
    <mergeCell ref="AK123:AK129"/>
    <mergeCell ref="M123:M129"/>
    <mergeCell ref="N123:N129"/>
    <mergeCell ref="O123:O129"/>
    <mergeCell ref="P123:P129"/>
    <mergeCell ref="Q123:Q129"/>
    <mergeCell ref="R123:R129"/>
    <mergeCell ref="AX124:AX129"/>
    <mergeCell ref="AY124:AY129"/>
    <mergeCell ref="AZ124:AZ129"/>
    <mergeCell ref="BA124:BA129"/>
    <mergeCell ref="C123:C129"/>
    <mergeCell ref="D123:D129"/>
    <mergeCell ref="A136:A141"/>
    <mergeCell ref="B136:B141"/>
    <mergeCell ref="H136:H141"/>
    <mergeCell ref="I136:I141"/>
    <mergeCell ref="J136:J141"/>
    <mergeCell ref="AI130:AI135"/>
    <mergeCell ref="AK130:AK135"/>
    <mergeCell ref="AM130:AM135"/>
    <mergeCell ref="AN130:AN135"/>
    <mergeCell ref="AO130:AO135"/>
    <mergeCell ref="AV130:AV135"/>
    <mergeCell ref="Q130:Q135"/>
    <mergeCell ref="R130:R135"/>
    <mergeCell ref="S130:S135"/>
    <mergeCell ref="T130:T135"/>
    <mergeCell ref="U130:U135"/>
    <mergeCell ref="AG130:AG135"/>
    <mergeCell ref="L130:L135"/>
    <mergeCell ref="M130:M135"/>
    <mergeCell ref="N130:N135"/>
    <mergeCell ref="O130:O135"/>
    <mergeCell ref="P130:P135"/>
    <mergeCell ref="A130:A135"/>
    <mergeCell ref="B130:B135"/>
    <mergeCell ref="H130:H135"/>
    <mergeCell ref="I130:I135"/>
    <mergeCell ref="J130:J135"/>
    <mergeCell ref="BA130:BA135"/>
    <mergeCell ref="AG136:AG141"/>
    <mergeCell ref="AI136:AI141"/>
    <mergeCell ref="AK136:AK141"/>
    <mergeCell ref="AM136:AM141"/>
    <mergeCell ref="AN136:AN141"/>
    <mergeCell ref="AO136:AO141"/>
    <mergeCell ref="P136:P141"/>
    <mergeCell ref="Q136:Q141"/>
    <mergeCell ref="R136:R141"/>
    <mergeCell ref="S136:S141"/>
    <mergeCell ref="T136:T141"/>
    <mergeCell ref="U136:U141"/>
    <mergeCell ref="K136:K141"/>
    <mergeCell ref="L136:L141"/>
    <mergeCell ref="M136:M141"/>
    <mergeCell ref="N136:N141"/>
    <mergeCell ref="O136:O141"/>
    <mergeCell ref="K130:K135"/>
    <mergeCell ref="AW130:AW135"/>
    <mergeCell ref="L142:L147"/>
    <mergeCell ref="M142:M147"/>
    <mergeCell ref="N142:N147"/>
    <mergeCell ref="O142:O147"/>
    <mergeCell ref="P142:P147"/>
    <mergeCell ref="A142:A147"/>
    <mergeCell ref="B142:B147"/>
    <mergeCell ref="H142:H147"/>
    <mergeCell ref="I142:I147"/>
    <mergeCell ref="J142:J147"/>
    <mergeCell ref="K142:K147"/>
    <mergeCell ref="AV136:AV141"/>
    <mergeCell ref="AW136:AW141"/>
    <mergeCell ref="AX130:AX135"/>
    <mergeCell ref="AY130:AY135"/>
    <mergeCell ref="AZ130:AZ135"/>
    <mergeCell ref="G142:G147"/>
    <mergeCell ref="R154:R159"/>
    <mergeCell ref="S154:S159"/>
    <mergeCell ref="T154:T159"/>
    <mergeCell ref="U154:U159"/>
    <mergeCell ref="K154:K159"/>
    <mergeCell ref="L154:L159"/>
    <mergeCell ref="M154:M159"/>
    <mergeCell ref="N154:N159"/>
    <mergeCell ref="O154:O159"/>
    <mergeCell ref="AW142:AW147"/>
    <mergeCell ref="AX136:AX141"/>
    <mergeCell ref="AY136:AY141"/>
    <mergeCell ref="AZ136:AZ141"/>
    <mergeCell ref="BA136:BA141"/>
    <mergeCell ref="A154:A159"/>
    <mergeCell ref="B154:B159"/>
    <mergeCell ref="H154:H159"/>
    <mergeCell ref="I154:I159"/>
    <mergeCell ref="J154:J159"/>
    <mergeCell ref="AI142:AI147"/>
    <mergeCell ref="AK142:AK147"/>
    <mergeCell ref="AM142:AM147"/>
    <mergeCell ref="AN142:AN147"/>
    <mergeCell ref="AO142:AO147"/>
    <mergeCell ref="AV142:AV147"/>
    <mergeCell ref="Q142:Q147"/>
    <mergeCell ref="R142:R147"/>
    <mergeCell ref="S142:S147"/>
    <mergeCell ref="T142:T147"/>
    <mergeCell ref="U142:U147"/>
    <mergeCell ref="AG142:AG147"/>
    <mergeCell ref="N160:N165"/>
    <mergeCell ref="O160:O165"/>
    <mergeCell ref="P160:P165"/>
    <mergeCell ref="Q160:Q165"/>
    <mergeCell ref="R160:R165"/>
    <mergeCell ref="A178:A183"/>
    <mergeCell ref="B178:B183"/>
    <mergeCell ref="H178:H183"/>
    <mergeCell ref="BA142:BA147"/>
    <mergeCell ref="BB142:BB147"/>
    <mergeCell ref="A160:A165"/>
    <mergeCell ref="B160:B165"/>
    <mergeCell ref="H160:H165"/>
    <mergeCell ref="I160:I165"/>
    <mergeCell ref="J160:J165"/>
    <mergeCell ref="K160:K165"/>
    <mergeCell ref="L160:L165"/>
    <mergeCell ref="AN154:AN159"/>
    <mergeCell ref="AO154:AO159"/>
    <mergeCell ref="AV154:AV159"/>
    <mergeCell ref="AW154:AW159"/>
    <mergeCell ref="AX142:AX147"/>
    <mergeCell ref="AY142:AY147"/>
    <mergeCell ref="AG154:AG159"/>
    <mergeCell ref="AH154:AH159"/>
    <mergeCell ref="AI154:AI159"/>
    <mergeCell ref="AK154:AK159"/>
    <mergeCell ref="AL154:AL159"/>
    <mergeCell ref="AM154:AM159"/>
    <mergeCell ref="P154:P159"/>
    <mergeCell ref="Q154:Q159"/>
    <mergeCell ref="L166:L171"/>
    <mergeCell ref="M166:M171"/>
    <mergeCell ref="N166:N171"/>
    <mergeCell ref="O166:O171"/>
    <mergeCell ref="P166:P171"/>
    <mergeCell ref="AO178:AO183"/>
    <mergeCell ref="AV178:AV183"/>
    <mergeCell ref="AW178:AW183"/>
    <mergeCell ref="AW160:AW165"/>
    <mergeCell ref="AX154:AX159"/>
    <mergeCell ref="AY154:AY159"/>
    <mergeCell ref="BB154:BB159"/>
    <mergeCell ref="A166:A171"/>
    <mergeCell ref="B166:B171"/>
    <mergeCell ref="H166:H171"/>
    <mergeCell ref="I166:I171"/>
    <mergeCell ref="J166:J171"/>
    <mergeCell ref="K166:K171"/>
    <mergeCell ref="AK160:AK165"/>
    <mergeCell ref="AL160:AL165"/>
    <mergeCell ref="AM160:AM165"/>
    <mergeCell ref="AN160:AN165"/>
    <mergeCell ref="AO160:AO165"/>
    <mergeCell ref="AV160:AV165"/>
    <mergeCell ref="S160:S165"/>
    <mergeCell ref="T160:T165"/>
    <mergeCell ref="U160:U165"/>
    <mergeCell ref="AG160:AG165"/>
    <mergeCell ref="AH160:AH165"/>
    <mergeCell ref="AI160:AI165"/>
    <mergeCell ref="M160:M165"/>
    <mergeCell ref="AO166:AO171"/>
    <mergeCell ref="AV166:AV171"/>
    <mergeCell ref="AW166:AW171"/>
    <mergeCell ref="AX160:AX165"/>
    <mergeCell ref="AY160:AY165"/>
    <mergeCell ref="BB160:BB165"/>
    <mergeCell ref="AH166:AH171"/>
    <mergeCell ref="AI166:AI171"/>
    <mergeCell ref="AK166:AK171"/>
    <mergeCell ref="AL166:AL171"/>
    <mergeCell ref="AM166:AM171"/>
    <mergeCell ref="AN166:AN171"/>
    <mergeCell ref="Q166:Q171"/>
    <mergeCell ref="R166:R171"/>
    <mergeCell ref="S166:S171"/>
    <mergeCell ref="T166:T171"/>
    <mergeCell ref="U166:U171"/>
    <mergeCell ref="AG166:AG171"/>
    <mergeCell ref="I184:I189"/>
    <mergeCell ref="J184:J189"/>
    <mergeCell ref="K184:K189"/>
    <mergeCell ref="L184:L189"/>
    <mergeCell ref="AH178:AH183"/>
    <mergeCell ref="AI178:AI183"/>
    <mergeCell ref="AK178:AK183"/>
    <mergeCell ref="AL178:AL183"/>
    <mergeCell ref="AM178:AM183"/>
    <mergeCell ref="AN178:AN183"/>
    <mergeCell ref="Q178:Q183"/>
    <mergeCell ref="R178:R183"/>
    <mergeCell ref="S178:S183"/>
    <mergeCell ref="T178:T183"/>
    <mergeCell ref="U178:U183"/>
    <mergeCell ref="AG178:AG183"/>
    <mergeCell ref="L178:L183"/>
    <mergeCell ref="M178:M183"/>
    <mergeCell ref="N178:N183"/>
    <mergeCell ref="O178:O183"/>
    <mergeCell ref="P178:P183"/>
    <mergeCell ref="I178:I183"/>
    <mergeCell ref="J178:J183"/>
    <mergeCell ref="K178:K183"/>
    <mergeCell ref="AV184:AV189"/>
    <mergeCell ref="AW184:AW189"/>
    <mergeCell ref="A190:A195"/>
    <mergeCell ref="B190:B195"/>
    <mergeCell ref="H190:H195"/>
    <mergeCell ref="I190:I195"/>
    <mergeCell ref="J190:J195"/>
    <mergeCell ref="K190:K195"/>
    <mergeCell ref="L190:L195"/>
    <mergeCell ref="AI184:AI189"/>
    <mergeCell ref="AK184:AK189"/>
    <mergeCell ref="AL184:AL189"/>
    <mergeCell ref="AM184:AM189"/>
    <mergeCell ref="AN184:AN189"/>
    <mergeCell ref="AO184:AO189"/>
    <mergeCell ref="R184:R189"/>
    <mergeCell ref="S184:S189"/>
    <mergeCell ref="T184:T189"/>
    <mergeCell ref="U184:U189"/>
    <mergeCell ref="AG184:AG189"/>
    <mergeCell ref="AH184:AH189"/>
    <mergeCell ref="M184:M189"/>
    <mergeCell ref="N184:N189"/>
    <mergeCell ref="O184:O189"/>
    <mergeCell ref="P184:P189"/>
    <mergeCell ref="Q184:Q189"/>
    <mergeCell ref="AW190:AW195"/>
    <mergeCell ref="A184:A189"/>
    <mergeCell ref="B184:B189"/>
    <mergeCell ref="H184:H189"/>
    <mergeCell ref="A196:A201"/>
    <mergeCell ref="B196:B201"/>
    <mergeCell ref="H196:H201"/>
    <mergeCell ref="I196:I201"/>
    <mergeCell ref="J196:J201"/>
    <mergeCell ref="K196:K201"/>
    <mergeCell ref="L196:L201"/>
    <mergeCell ref="M196:M201"/>
    <mergeCell ref="AK190:AK195"/>
    <mergeCell ref="AL190:AL195"/>
    <mergeCell ref="AM190:AM195"/>
    <mergeCell ref="AN190:AN195"/>
    <mergeCell ref="AO190:AO195"/>
    <mergeCell ref="AV190:AV195"/>
    <mergeCell ref="S190:S195"/>
    <mergeCell ref="T190:T195"/>
    <mergeCell ref="U190:U195"/>
    <mergeCell ref="AG190:AG195"/>
    <mergeCell ref="AH190:AH195"/>
    <mergeCell ref="AI190:AI195"/>
    <mergeCell ref="M190:M195"/>
    <mergeCell ref="N190:N195"/>
    <mergeCell ref="O190:O195"/>
    <mergeCell ref="P190:P195"/>
    <mergeCell ref="Q190:Q195"/>
    <mergeCell ref="R190:R195"/>
    <mergeCell ref="C196:C201"/>
    <mergeCell ref="D196:D201"/>
    <mergeCell ref="E196:E201"/>
    <mergeCell ref="F196:F201"/>
    <mergeCell ref="J202:J207"/>
    <mergeCell ref="K202:K207"/>
    <mergeCell ref="AL196:AL201"/>
    <mergeCell ref="AM196:AM201"/>
    <mergeCell ref="AN196:AN201"/>
    <mergeCell ref="AO196:AO201"/>
    <mergeCell ref="AV196:AV201"/>
    <mergeCell ref="AW196:AW201"/>
    <mergeCell ref="T196:T201"/>
    <mergeCell ref="U196:U201"/>
    <mergeCell ref="AG196:AG201"/>
    <mergeCell ref="AH196:AH201"/>
    <mergeCell ref="AI196:AI201"/>
    <mergeCell ref="AK196:AK201"/>
    <mergeCell ref="N196:N201"/>
    <mergeCell ref="O196:O201"/>
    <mergeCell ref="P196:P201"/>
    <mergeCell ref="Q196:Q201"/>
    <mergeCell ref="R196:R201"/>
    <mergeCell ref="S196:S201"/>
    <mergeCell ref="AO202:AO207"/>
    <mergeCell ref="AV202:AV207"/>
    <mergeCell ref="AW202:AW207"/>
    <mergeCell ref="AX196:AX201"/>
    <mergeCell ref="A214:A219"/>
    <mergeCell ref="B214:B219"/>
    <mergeCell ref="H214:H219"/>
    <mergeCell ref="I214:I219"/>
    <mergeCell ref="J214:J219"/>
    <mergeCell ref="K214:K219"/>
    <mergeCell ref="AH202:AH207"/>
    <mergeCell ref="AI202:AI207"/>
    <mergeCell ref="AK202:AK207"/>
    <mergeCell ref="AL202:AL207"/>
    <mergeCell ref="AM202:AM207"/>
    <mergeCell ref="AN202:AN207"/>
    <mergeCell ref="Q202:Q207"/>
    <mergeCell ref="R202:R207"/>
    <mergeCell ref="S202:S207"/>
    <mergeCell ref="T202:T207"/>
    <mergeCell ref="U202:U207"/>
    <mergeCell ref="AG202:AG207"/>
    <mergeCell ref="L202:L207"/>
    <mergeCell ref="M202:M207"/>
    <mergeCell ref="N202:N207"/>
    <mergeCell ref="O202:O207"/>
    <mergeCell ref="P202:P207"/>
    <mergeCell ref="A202:A207"/>
    <mergeCell ref="B202:B207"/>
    <mergeCell ref="H202:H207"/>
    <mergeCell ref="I202:I207"/>
    <mergeCell ref="AO214:AO219"/>
    <mergeCell ref="AV214:AV219"/>
    <mergeCell ref="AW214:AW219"/>
    <mergeCell ref="I220:I225"/>
    <mergeCell ref="J220:J225"/>
    <mergeCell ref="K220:K225"/>
    <mergeCell ref="L220:L225"/>
    <mergeCell ref="AH214:AH219"/>
    <mergeCell ref="AI214:AI219"/>
    <mergeCell ref="AK214:AK219"/>
    <mergeCell ref="AL214:AL219"/>
    <mergeCell ref="AM214:AM219"/>
    <mergeCell ref="AN214:AN219"/>
    <mergeCell ref="Q214:Q219"/>
    <mergeCell ref="R214:R219"/>
    <mergeCell ref="S214:S219"/>
    <mergeCell ref="T214:T219"/>
    <mergeCell ref="U214:U219"/>
    <mergeCell ref="AG214:AG219"/>
    <mergeCell ref="L214:L219"/>
    <mergeCell ref="M214:M219"/>
    <mergeCell ref="N214:N219"/>
    <mergeCell ref="O214:O219"/>
    <mergeCell ref="P214:P219"/>
    <mergeCell ref="AV220:AV225"/>
    <mergeCell ref="AW220:AW225"/>
    <mergeCell ref="A226:A231"/>
    <mergeCell ref="B226:B231"/>
    <mergeCell ref="H226:H231"/>
    <mergeCell ref="I226:I231"/>
    <mergeCell ref="J226:J231"/>
    <mergeCell ref="K226:K231"/>
    <mergeCell ref="L226:L231"/>
    <mergeCell ref="AI220:AI225"/>
    <mergeCell ref="AK220:AK225"/>
    <mergeCell ref="AL220:AL225"/>
    <mergeCell ref="AM220:AM225"/>
    <mergeCell ref="AN220:AN225"/>
    <mergeCell ref="AO220:AO225"/>
    <mergeCell ref="R220:R225"/>
    <mergeCell ref="S220:S225"/>
    <mergeCell ref="T220:T225"/>
    <mergeCell ref="U220:U225"/>
    <mergeCell ref="AG220:AG225"/>
    <mergeCell ref="AH220:AH225"/>
    <mergeCell ref="M220:M225"/>
    <mergeCell ref="N220:N225"/>
    <mergeCell ref="O220:O225"/>
    <mergeCell ref="P220:P225"/>
    <mergeCell ref="Q220:Q225"/>
    <mergeCell ref="AW226:AW231"/>
    <mergeCell ref="A220:A225"/>
    <mergeCell ref="B220:B225"/>
    <mergeCell ref="H220:H225"/>
    <mergeCell ref="AV238:AV243"/>
    <mergeCell ref="AW238:AW243"/>
    <mergeCell ref="A232:A237"/>
    <mergeCell ref="B232:B237"/>
    <mergeCell ref="H232:H237"/>
    <mergeCell ref="I232:I237"/>
    <mergeCell ref="J232:J237"/>
    <mergeCell ref="K232:K237"/>
    <mergeCell ref="L232:L237"/>
    <mergeCell ref="M232:M237"/>
    <mergeCell ref="AK226:AK231"/>
    <mergeCell ref="AL226:AL231"/>
    <mergeCell ref="AM226:AM231"/>
    <mergeCell ref="AN226:AN231"/>
    <mergeCell ref="AO226:AO231"/>
    <mergeCell ref="AV226:AV231"/>
    <mergeCell ref="S226:S231"/>
    <mergeCell ref="T226:T231"/>
    <mergeCell ref="U226:U231"/>
    <mergeCell ref="AG226:AG231"/>
    <mergeCell ref="AH226:AH231"/>
    <mergeCell ref="AI226:AI231"/>
    <mergeCell ref="M226:M231"/>
    <mergeCell ref="N226:N231"/>
    <mergeCell ref="O226:O231"/>
    <mergeCell ref="P226:P231"/>
    <mergeCell ref="Q226:Q231"/>
    <mergeCell ref="R226:R231"/>
    <mergeCell ref="AL232:AL237"/>
    <mergeCell ref="AM232:AM237"/>
    <mergeCell ref="AN232:AN237"/>
    <mergeCell ref="AO232:AO237"/>
    <mergeCell ref="AV232:AV237"/>
    <mergeCell ref="AW232:AW237"/>
    <mergeCell ref="T232:T237"/>
    <mergeCell ref="U232:U237"/>
    <mergeCell ref="AG232:AG237"/>
    <mergeCell ref="AH232:AH237"/>
    <mergeCell ref="AI232:AI237"/>
    <mergeCell ref="AK232:AK237"/>
    <mergeCell ref="N232:N237"/>
    <mergeCell ref="O232:O237"/>
    <mergeCell ref="P232:P237"/>
    <mergeCell ref="Q232:Q237"/>
    <mergeCell ref="R232:R237"/>
    <mergeCell ref="S232:S237"/>
    <mergeCell ref="A244:A249"/>
    <mergeCell ref="B244:B249"/>
    <mergeCell ref="H244:H249"/>
    <mergeCell ref="I244:I249"/>
    <mergeCell ref="J244:J249"/>
    <mergeCell ref="K244:K249"/>
    <mergeCell ref="L244:L249"/>
    <mergeCell ref="AH238:AH243"/>
    <mergeCell ref="AI238:AI243"/>
    <mergeCell ref="AK238:AK243"/>
    <mergeCell ref="AL238:AL243"/>
    <mergeCell ref="AM238:AM243"/>
    <mergeCell ref="AN238:AN243"/>
    <mergeCell ref="Q238:Q243"/>
    <mergeCell ref="R238:R243"/>
    <mergeCell ref="S238:S243"/>
    <mergeCell ref="T238:T243"/>
    <mergeCell ref="U238:U243"/>
    <mergeCell ref="AG238:AG243"/>
    <mergeCell ref="L238:L243"/>
    <mergeCell ref="M238:M243"/>
    <mergeCell ref="N238:N243"/>
    <mergeCell ref="O238:O243"/>
    <mergeCell ref="P238:P243"/>
    <mergeCell ref="A238:A243"/>
    <mergeCell ref="B238:B243"/>
    <mergeCell ref="H238:H243"/>
    <mergeCell ref="I238:I243"/>
    <mergeCell ref="J238:J243"/>
    <mergeCell ref="K238:K243"/>
    <mergeCell ref="AO268:AO273"/>
    <mergeCell ref="AV268:AV273"/>
    <mergeCell ref="AO250:AO255"/>
    <mergeCell ref="AV250:AV255"/>
    <mergeCell ref="L268:L273"/>
    <mergeCell ref="M268:M273"/>
    <mergeCell ref="N268:N273"/>
    <mergeCell ref="O268:O273"/>
    <mergeCell ref="P268:P273"/>
    <mergeCell ref="A268:A273"/>
    <mergeCell ref="B268:B273"/>
    <mergeCell ref="H268:H273"/>
    <mergeCell ref="I268:I273"/>
    <mergeCell ref="J268:J273"/>
    <mergeCell ref="K268:K273"/>
    <mergeCell ref="AO238:AO243"/>
    <mergeCell ref="C238:C243"/>
    <mergeCell ref="AW268:AW273"/>
    <mergeCell ref="AX250:AX255"/>
    <mergeCell ref="AV244:AV249"/>
    <mergeCell ref="AW244:AW249"/>
    <mergeCell ref="A250:A255"/>
    <mergeCell ref="B250:B255"/>
    <mergeCell ref="H250:H255"/>
    <mergeCell ref="I250:I255"/>
    <mergeCell ref="J250:J255"/>
    <mergeCell ref="K250:K255"/>
    <mergeCell ref="L250:L255"/>
    <mergeCell ref="AI244:AI249"/>
    <mergeCell ref="AK244:AK249"/>
    <mergeCell ref="AL244:AL249"/>
    <mergeCell ref="AM244:AM249"/>
    <mergeCell ref="AN244:AN249"/>
    <mergeCell ref="AO244:AO249"/>
    <mergeCell ref="R244:R249"/>
    <mergeCell ref="S244:S249"/>
    <mergeCell ref="T244:T249"/>
    <mergeCell ref="U244:U249"/>
    <mergeCell ref="AG244:AG249"/>
    <mergeCell ref="AH244:AH249"/>
    <mergeCell ref="M244:M249"/>
    <mergeCell ref="N244:N249"/>
    <mergeCell ref="O244:O249"/>
    <mergeCell ref="P244:P249"/>
    <mergeCell ref="Q244:Q249"/>
    <mergeCell ref="AM250:AM255"/>
    <mergeCell ref="AN250:AN255"/>
    <mergeCell ref="AW250:AW255"/>
    <mergeCell ref="AX244:AX249"/>
    <mergeCell ref="S250:S255"/>
    <mergeCell ref="T250:T255"/>
    <mergeCell ref="U250:U255"/>
    <mergeCell ref="AG250:AG255"/>
    <mergeCell ref="AI250:AI255"/>
    <mergeCell ref="AK250:AK255"/>
    <mergeCell ref="M250:M255"/>
    <mergeCell ref="N250:N255"/>
    <mergeCell ref="O250:O255"/>
    <mergeCell ref="P250:P255"/>
    <mergeCell ref="Q250:Q255"/>
    <mergeCell ref="R250:R255"/>
    <mergeCell ref="A274:A279"/>
    <mergeCell ref="B274:B279"/>
    <mergeCell ref="H274:H279"/>
    <mergeCell ref="I274:I279"/>
    <mergeCell ref="J274:J279"/>
    <mergeCell ref="K274:K279"/>
    <mergeCell ref="AH268:AH273"/>
    <mergeCell ref="AI268:AI273"/>
    <mergeCell ref="AK268:AK273"/>
    <mergeCell ref="AL268:AL273"/>
    <mergeCell ref="AM268:AM273"/>
    <mergeCell ref="AN268:AN273"/>
    <mergeCell ref="Q268:Q273"/>
    <mergeCell ref="R268:R273"/>
    <mergeCell ref="S268:S273"/>
    <mergeCell ref="T268:T273"/>
    <mergeCell ref="U268:U273"/>
    <mergeCell ref="AG268:AG273"/>
    <mergeCell ref="AO274:AO279"/>
    <mergeCell ref="AV274:AV279"/>
    <mergeCell ref="AW274:AW279"/>
    <mergeCell ref="AX268:AX273"/>
    <mergeCell ref="A280:A285"/>
    <mergeCell ref="B280:B285"/>
    <mergeCell ref="H280:H285"/>
    <mergeCell ref="I280:I285"/>
    <mergeCell ref="J280:J285"/>
    <mergeCell ref="K280:K285"/>
    <mergeCell ref="AH274:AH279"/>
    <mergeCell ref="AI274:AI279"/>
    <mergeCell ref="AK274:AK279"/>
    <mergeCell ref="AL274:AL279"/>
    <mergeCell ref="AM274:AM279"/>
    <mergeCell ref="AN274:AN279"/>
    <mergeCell ref="Q274:Q279"/>
    <mergeCell ref="R274:R279"/>
    <mergeCell ref="S274:S279"/>
    <mergeCell ref="T274:T279"/>
    <mergeCell ref="U274:U279"/>
    <mergeCell ref="AG274:AG279"/>
    <mergeCell ref="L274:L279"/>
    <mergeCell ref="M274:M279"/>
    <mergeCell ref="N274:N279"/>
    <mergeCell ref="O274:O279"/>
    <mergeCell ref="P274:P279"/>
    <mergeCell ref="AO280:AO285"/>
    <mergeCell ref="AV280:AV285"/>
    <mergeCell ref="AW280:AW285"/>
    <mergeCell ref="AX274:AX279"/>
    <mergeCell ref="A286:A291"/>
    <mergeCell ref="B286:B291"/>
    <mergeCell ref="H286:H291"/>
    <mergeCell ref="I286:I291"/>
    <mergeCell ref="J286:J291"/>
    <mergeCell ref="K286:K291"/>
    <mergeCell ref="AH280:AH285"/>
    <mergeCell ref="AI280:AI285"/>
    <mergeCell ref="AK280:AK285"/>
    <mergeCell ref="AL280:AL285"/>
    <mergeCell ref="AM280:AM285"/>
    <mergeCell ref="AN280:AN285"/>
    <mergeCell ref="Q280:Q285"/>
    <mergeCell ref="R280:R285"/>
    <mergeCell ref="S280:S285"/>
    <mergeCell ref="T280:T285"/>
    <mergeCell ref="U280:U285"/>
    <mergeCell ref="AG280:AG285"/>
    <mergeCell ref="L280:L285"/>
    <mergeCell ref="M280:M285"/>
    <mergeCell ref="N280:N285"/>
    <mergeCell ref="O280:O285"/>
    <mergeCell ref="P280:P285"/>
    <mergeCell ref="G280:G285"/>
    <mergeCell ref="G286:G291"/>
    <mergeCell ref="AO286:AO291"/>
    <mergeCell ref="AV286:AV291"/>
    <mergeCell ref="AW286:AW291"/>
    <mergeCell ref="AX280:AX285"/>
    <mergeCell ref="A292:A297"/>
    <mergeCell ref="B292:B297"/>
    <mergeCell ref="H292:H297"/>
    <mergeCell ref="I292:I297"/>
    <mergeCell ref="J292:J297"/>
    <mergeCell ref="K292:K297"/>
    <mergeCell ref="AH286:AH291"/>
    <mergeCell ref="AI286:AI291"/>
    <mergeCell ref="AK286:AK291"/>
    <mergeCell ref="AL286:AL291"/>
    <mergeCell ref="AM286:AM291"/>
    <mergeCell ref="AN286:AN291"/>
    <mergeCell ref="Q286:Q291"/>
    <mergeCell ref="R286:R291"/>
    <mergeCell ref="S286:S291"/>
    <mergeCell ref="T286:T291"/>
    <mergeCell ref="U286:U291"/>
    <mergeCell ref="AG286:AG291"/>
    <mergeCell ref="L286:L291"/>
    <mergeCell ref="M286:M291"/>
    <mergeCell ref="N286:N291"/>
    <mergeCell ref="O286:O291"/>
    <mergeCell ref="P286:P291"/>
    <mergeCell ref="AO292:AO297"/>
    <mergeCell ref="AV292:AV297"/>
    <mergeCell ref="AW292:AW297"/>
    <mergeCell ref="AX286:AX291"/>
    <mergeCell ref="H298:H303"/>
    <mergeCell ref="I298:I303"/>
    <mergeCell ref="J298:J303"/>
    <mergeCell ref="K298:K303"/>
    <mergeCell ref="AH292:AH297"/>
    <mergeCell ref="AI292:AI297"/>
    <mergeCell ref="AK292:AK297"/>
    <mergeCell ref="AL292:AL297"/>
    <mergeCell ref="AM292:AM297"/>
    <mergeCell ref="AN292:AN297"/>
    <mergeCell ref="Q292:Q297"/>
    <mergeCell ref="R292:R297"/>
    <mergeCell ref="S292:S297"/>
    <mergeCell ref="T292:T297"/>
    <mergeCell ref="U292:U297"/>
    <mergeCell ref="AG292:AG297"/>
    <mergeCell ref="L292:L297"/>
    <mergeCell ref="M292:M297"/>
    <mergeCell ref="N292:N297"/>
    <mergeCell ref="O292:O297"/>
    <mergeCell ref="P292:P297"/>
    <mergeCell ref="AO298:AO303"/>
    <mergeCell ref="AV298:AV303"/>
    <mergeCell ref="AW298:AW303"/>
    <mergeCell ref="A304:A309"/>
    <mergeCell ref="B304:B309"/>
    <mergeCell ref="H304:H309"/>
    <mergeCell ref="I304:I309"/>
    <mergeCell ref="J304:J309"/>
    <mergeCell ref="K304:K309"/>
    <mergeCell ref="L304:L309"/>
    <mergeCell ref="AH298:AH303"/>
    <mergeCell ref="AI298:AI303"/>
    <mergeCell ref="AK298:AK303"/>
    <mergeCell ref="AL298:AL303"/>
    <mergeCell ref="AM298:AM303"/>
    <mergeCell ref="AN298:AN303"/>
    <mergeCell ref="Q298:Q303"/>
    <mergeCell ref="R298:R303"/>
    <mergeCell ref="S298:S303"/>
    <mergeCell ref="T298:T303"/>
    <mergeCell ref="U298:U303"/>
    <mergeCell ref="AG298:AG303"/>
    <mergeCell ref="L298:L303"/>
    <mergeCell ref="M298:M303"/>
    <mergeCell ref="N298:N303"/>
    <mergeCell ref="O298:O303"/>
    <mergeCell ref="P298:P303"/>
    <mergeCell ref="AV304:AV309"/>
    <mergeCell ref="AW304:AW309"/>
    <mergeCell ref="A298:A303"/>
    <mergeCell ref="B298:B303"/>
    <mergeCell ref="I310:I315"/>
    <mergeCell ref="J310:J315"/>
    <mergeCell ref="K310:K315"/>
    <mergeCell ref="L310:L315"/>
    <mergeCell ref="AI304:AI309"/>
    <mergeCell ref="AK304:AK309"/>
    <mergeCell ref="AL304:AL309"/>
    <mergeCell ref="AM304:AM309"/>
    <mergeCell ref="AN304:AN309"/>
    <mergeCell ref="AO304:AO309"/>
    <mergeCell ref="R304:R309"/>
    <mergeCell ref="S304:S309"/>
    <mergeCell ref="T304:T309"/>
    <mergeCell ref="U304:U309"/>
    <mergeCell ref="AG304:AG309"/>
    <mergeCell ref="AH304:AH309"/>
    <mergeCell ref="M304:M309"/>
    <mergeCell ref="N304:N309"/>
    <mergeCell ref="O304:O309"/>
    <mergeCell ref="P304:P309"/>
    <mergeCell ref="Q304:Q309"/>
    <mergeCell ref="AW310:AW315"/>
    <mergeCell ref="AX304:AX309"/>
    <mergeCell ref="A316:A321"/>
    <mergeCell ref="B316:B321"/>
    <mergeCell ref="H316:H321"/>
    <mergeCell ref="I316:I321"/>
    <mergeCell ref="J316:J321"/>
    <mergeCell ref="K316:K321"/>
    <mergeCell ref="L316:L321"/>
    <mergeCell ref="AK310:AK315"/>
    <mergeCell ref="AL310:AL315"/>
    <mergeCell ref="AM310:AM315"/>
    <mergeCell ref="AN310:AN315"/>
    <mergeCell ref="AO310:AO315"/>
    <mergeCell ref="AV310:AV315"/>
    <mergeCell ref="S310:S315"/>
    <mergeCell ref="T310:T315"/>
    <mergeCell ref="U310:U315"/>
    <mergeCell ref="AG310:AG315"/>
    <mergeCell ref="AH310:AH315"/>
    <mergeCell ref="AI310:AI315"/>
    <mergeCell ref="M310:M315"/>
    <mergeCell ref="N310:N315"/>
    <mergeCell ref="O310:O315"/>
    <mergeCell ref="P310:P315"/>
    <mergeCell ref="Q310:Q315"/>
    <mergeCell ref="R310:R315"/>
    <mergeCell ref="AW316:AW321"/>
    <mergeCell ref="A310:A315"/>
    <mergeCell ref="B310:B315"/>
    <mergeCell ref="H310:H315"/>
    <mergeCell ref="M322:M327"/>
    <mergeCell ref="N322:N327"/>
    <mergeCell ref="O322:O327"/>
    <mergeCell ref="P322:P327"/>
    <mergeCell ref="AV328:AV333"/>
    <mergeCell ref="AW328:AW333"/>
    <mergeCell ref="AK316:AK321"/>
    <mergeCell ref="AL316:AL321"/>
    <mergeCell ref="AM316:AM321"/>
    <mergeCell ref="AN316:AN321"/>
    <mergeCell ref="AO316:AO321"/>
    <mergeCell ref="AV316:AV321"/>
    <mergeCell ref="S316:S321"/>
    <mergeCell ref="T316:T321"/>
    <mergeCell ref="U316:U321"/>
    <mergeCell ref="AG316:AG321"/>
    <mergeCell ref="AH316:AH321"/>
    <mergeCell ref="AI316:AI321"/>
    <mergeCell ref="M316:M321"/>
    <mergeCell ref="N316:N321"/>
    <mergeCell ref="O316:O321"/>
    <mergeCell ref="P316:P321"/>
    <mergeCell ref="Q316:Q321"/>
    <mergeCell ref="R316:R321"/>
    <mergeCell ref="A328:A333"/>
    <mergeCell ref="B328:B333"/>
    <mergeCell ref="H328:H333"/>
    <mergeCell ref="I328:I333"/>
    <mergeCell ref="U334:U339"/>
    <mergeCell ref="V334:V339"/>
    <mergeCell ref="A322:A327"/>
    <mergeCell ref="B322:B327"/>
    <mergeCell ref="H322:H327"/>
    <mergeCell ref="I322:I327"/>
    <mergeCell ref="J322:J327"/>
    <mergeCell ref="K322:K327"/>
    <mergeCell ref="AO322:AO327"/>
    <mergeCell ref="AV322:AV327"/>
    <mergeCell ref="AW322:AW327"/>
    <mergeCell ref="J328:J333"/>
    <mergeCell ref="K328:K333"/>
    <mergeCell ref="L328:L333"/>
    <mergeCell ref="AH322:AH327"/>
    <mergeCell ref="AI322:AI327"/>
    <mergeCell ref="AK322:AK327"/>
    <mergeCell ref="AL322:AL327"/>
    <mergeCell ref="AM322:AM327"/>
    <mergeCell ref="AN322:AN327"/>
    <mergeCell ref="Q322:Q327"/>
    <mergeCell ref="R322:R327"/>
    <mergeCell ref="S322:S327"/>
    <mergeCell ref="T322:T327"/>
    <mergeCell ref="U322:U327"/>
    <mergeCell ref="AG322:AG327"/>
    <mergeCell ref="L322:L327"/>
    <mergeCell ref="B352:B357"/>
    <mergeCell ref="H352:H357"/>
    <mergeCell ref="I352:I357"/>
    <mergeCell ref="J352:J357"/>
    <mergeCell ref="K352:K357"/>
    <mergeCell ref="L352:L357"/>
    <mergeCell ref="AI328:AI333"/>
    <mergeCell ref="AK328:AK333"/>
    <mergeCell ref="AL328:AL333"/>
    <mergeCell ref="AM328:AM333"/>
    <mergeCell ref="AN328:AN333"/>
    <mergeCell ref="AO328:AO333"/>
    <mergeCell ref="R328:R333"/>
    <mergeCell ref="S328:S333"/>
    <mergeCell ref="T328:T333"/>
    <mergeCell ref="U328:U333"/>
    <mergeCell ref="AG328:AG333"/>
    <mergeCell ref="AH328:AH333"/>
    <mergeCell ref="M328:M333"/>
    <mergeCell ref="N328:N333"/>
    <mergeCell ref="O328:O333"/>
    <mergeCell ref="P328:P333"/>
    <mergeCell ref="Q328:Q333"/>
    <mergeCell ref="Q334:Q339"/>
    <mergeCell ref="R334:R339"/>
    <mergeCell ref="S334:S339"/>
    <mergeCell ref="T334:T339"/>
    <mergeCell ref="W334:W339"/>
    <mergeCell ref="X334:X339"/>
    <mergeCell ref="Y334:Y339"/>
    <mergeCell ref="AX328:AX333"/>
    <mergeCell ref="AY328:AY333"/>
    <mergeCell ref="AZ328:AZ333"/>
    <mergeCell ref="BA328:BA333"/>
    <mergeCell ref="A358:A363"/>
    <mergeCell ref="B358:B363"/>
    <mergeCell ref="H358:H363"/>
    <mergeCell ref="I358:I363"/>
    <mergeCell ref="J358:J363"/>
    <mergeCell ref="AK352:AK357"/>
    <mergeCell ref="AL352:AL357"/>
    <mergeCell ref="AM352:AM357"/>
    <mergeCell ref="AN352:AN357"/>
    <mergeCell ref="AO352:AO357"/>
    <mergeCell ref="AV352:AV357"/>
    <mergeCell ref="S352:S357"/>
    <mergeCell ref="T352:T357"/>
    <mergeCell ref="U352:U357"/>
    <mergeCell ref="AG352:AG357"/>
    <mergeCell ref="AH352:AH357"/>
    <mergeCell ref="AI352:AI357"/>
    <mergeCell ref="M352:M357"/>
    <mergeCell ref="N352:N357"/>
    <mergeCell ref="O352:O357"/>
    <mergeCell ref="P352:P357"/>
    <mergeCell ref="Q352:Q357"/>
    <mergeCell ref="R352:R357"/>
    <mergeCell ref="BA352:BA357"/>
    <mergeCell ref="AY352:AY357"/>
    <mergeCell ref="AG358:AG363"/>
    <mergeCell ref="AH358:AH363"/>
    <mergeCell ref="A352:A357"/>
    <mergeCell ref="C358:C363"/>
    <mergeCell ref="D358:D363"/>
    <mergeCell ref="E358:E363"/>
    <mergeCell ref="F358:F363"/>
    <mergeCell ref="C364:C369"/>
    <mergeCell ref="D364:D369"/>
    <mergeCell ref="E364:E369"/>
    <mergeCell ref="F364:F369"/>
    <mergeCell ref="C370:C375"/>
    <mergeCell ref="D370:D375"/>
    <mergeCell ref="AI358:AI363"/>
    <mergeCell ref="AK358:AK363"/>
    <mergeCell ref="AL358:AL363"/>
    <mergeCell ref="AM358:AM363"/>
    <mergeCell ref="P358:P363"/>
    <mergeCell ref="Q358:Q363"/>
    <mergeCell ref="R358:R363"/>
    <mergeCell ref="S358:S363"/>
    <mergeCell ref="T358:T363"/>
    <mergeCell ref="U358:U363"/>
    <mergeCell ref="K358:K363"/>
    <mergeCell ref="L358:L363"/>
    <mergeCell ref="M358:M363"/>
    <mergeCell ref="N358:N363"/>
    <mergeCell ref="O358:O363"/>
    <mergeCell ref="Q364:Q369"/>
    <mergeCell ref="R364:R369"/>
    <mergeCell ref="S364:S369"/>
    <mergeCell ref="J364:J369"/>
    <mergeCell ref="K364:K369"/>
    <mergeCell ref="L364:L369"/>
    <mergeCell ref="M364:M369"/>
    <mergeCell ref="AN358:AN363"/>
    <mergeCell ref="AO358:AO363"/>
    <mergeCell ref="AV358:AV363"/>
    <mergeCell ref="AW358:AW363"/>
    <mergeCell ref="AX352:AX357"/>
    <mergeCell ref="AX358:AX363"/>
    <mergeCell ref="AH370:AH375"/>
    <mergeCell ref="M370:M375"/>
    <mergeCell ref="N370:N375"/>
    <mergeCell ref="O370:O375"/>
    <mergeCell ref="P370:P375"/>
    <mergeCell ref="Q370:Q375"/>
    <mergeCell ref="AW352:AW357"/>
    <mergeCell ref="BA370:BA375"/>
    <mergeCell ref="AY358:AY363"/>
    <mergeCell ref="BA358:BA363"/>
    <mergeCell ref="A370:A375"/>
    <mergeCell ref="B370:B375"/>
    <mergeCell ref="H370:H375"/>
    <mergeCell ref="I370:I375"/>
    <mergeCell ref="J370:J375"/>
    <mergeCell ref="K370:K375"/>
    <mergeCell ref="L370:L375"/>
    <mergeCell ref="AL364:AL369"/>
    <mergeCell ref="AM364:AM369"/>
    <mergeCell ref="AN364:AN369"/>
    <mergeCell ref="AO364:AO369"/>
    <mergeCell ref="AV364:AV369"/>
    <mergeCell ref="AW364:AW369"/>
    <mergeCell ref="T364:T369"/>
    <mergeCell ref="U364:U369"/>
    <mergeCell ref="AG364:AG369"/>
    <mergeCell ref="AH364:AH369"/>
    <mergeCell ref="AI364:AI369"/>
    <mergeCell ref="AK364:AK369"/>
    <mergeCell ref="N364:N369"/>
    <mergeCell ref="O364:O369"/>
    <mergeCell ref="P364:P369"/>
    <mergeCell ref="AX364:AX369"/>
    <mergeCell ref="AY364:AY369"/>
    <mergeCell ref="BA364:BA369"/>
    <mergeCell ref="A364:A369"/>
    <mergeCell ref="B364:B369"/>
    <mergeCell ref="H364:H369"/>
    <mergeCell ref="I364:I369"/>
    <mergeCell ref="AN376:AN381"/>
    <mergeCell ref="AO376:AO381"/>
    <mergeCell ref="AV376:AV381"/>
    <mergeCell ref="AW376:AW381"/>
    <mergeCell ref="AX370:AX375"/>
    <mergeCell ref="AY370:AY375"/>
    <mergeCell ref="AG376:AG381"/>
    <mergeCell ref="AO382:AO387"/>
    <mergeCell ref="AV382:AV387"/>
    <mergeCell ref="AW382:AW387"/>
    <mergeCell ref="AX376:AX381"/>
    <mergeCell ref="K376:K381"/>
    <mergeCell ref="L376:L381"/>
    <mergeCell ref="M376:M381"/>
    <mergeCell ref="AN382:AN387"/>
    <mergeCell ref="N376:N381"/>
    <mergeCell ref="O376:O381"/>
    <mergeCell ref="AV370:AV375"/>
    <mergeCell ref="AW370:AW375"/>
    <mergeCell ref="A376:A381"/>
    <mergeCell ref="B376:B381"/>
    <mergeCell ref="H376:H381"/>
    <mergeCell ref="I376:I381"/>
    <mergeCell ref="J376:J381"/>
    <mergeCell ref="AI370:AI375"/>
    <mergeCell ref="AK370:AK375"/>
    <mergeCell ref="AL370:AL375"/>
    <mergeCell ref="AM370:AM375"/>
    <mergeCell ref="AN370:AN375"/>
    <mergeCell ref="AO370:AO375"/>
    <mergeCell ref="R370:R375"/>
    <mergeCell ref="S370:S375"/>
    <mergeCell ref="T370:T375"/>
    <mergeCell ref="U370:U375"/>
    <mergeCell ref="AG370:AG375"/>
    <mergeCell ref="AH376:AH381"/>
    <mergeCell ref="AI376:AI381"/>
    <mergeCell ref="AK376:AK381"/>
    <mergeCell ref="AL376:AL381"/>
    <mergeCell ref="AM376:AM381"/>
    <mergeCell ref="P376:P381"/>
    <mergeCell ref="Q376:Q381"/>
    <mergeCell ref="R376:R381"/>
    <mergeCell ref="S376:S381"/>
    <mergeCell ref="T376:T381"/>
    <mergeCell ref="U376:U381"/>
    <mergeCell ref="E370:E375"/>
    <mergeCell ref="F370:F375"/>
    <mergeCell ref="C376:C381"/>
    <mergeCell ref="D376:D381"/>
    <mergeCell ref="E376:E381"/>
    <mergeCell ref="H388:H393"/>
    <mergeCell ref="I388:I393"/>
    <mergeCell ref="J388:J393"/>
    <mergeCell ref="T382:T387"/>
    <mergeCell ref="U382:U387"/>
    <mergeCell ref="AG382:AG387"/>
    <mergeCell ref="AI382:AI387"/>
    <mergeCell ref="AK382:AK387"/>
    <mergeCell ref="AM382:AM387"/>
    <mergeCell ref="N382:N387"/>
    <mergeCell ref="O382:O387"/>
    <mergeCell ref="P382:P387"/>
    <mergeCell ref="Q382:Q387"/>
    <mergeCell ref="R382:R387"/>
    <mergeCell ref="S382:S387"/>
    <mergeCell ref="O388:O393"/>
    <mergeCell ref="M382:M387"/>
    <mergeCell ref="AX382:AX387"/>
    <mergeCell ref="A382:A387"/>
    <mergeCell ref="B382:B387"/>
    <mergeCell ref="H382:H387"/>
    <mergeCell ref="I382:I387"/>
    <mergeCell ref="J382:J387"/>
    <mergeCell ref="K382:K387"/>
    <mergeCell ref="L382:L387"/>
    <mergeCell ref="I394:I399"/>
    <mergeCell ref="J394:J399"/>
    <mergeCell ref="K394:K399"/>
    <mergeCell ref="L394:L399"/>
    <mergeCell ref="AG388:AG393"/>
    <mergeCell ref="AI388:AI393"/>
    <mergeCell ref="AK388:AK393"/>
    <mergeCell ref="AM388:AM393"/>
    <mergeCell ref="AN388:AN393"/>
    <mergeCell ref="AO388:AO393"/>
    <mergeCell ref="P388:P393"/>
    <mergeCell ref="Q388:Q393"/>
    <mergeCell ref="R388:R393"/>
    <mergeCell ref="S388:S393"/>
    <mergeCell ref="T388:T393"/>
    <mergeCell ref="U388:U393"/>
    <mergeCell ref="K388:K393"/>
    <mergeCell ref="L388:L393"/>
    <mergeCell ref="M388:M393"/>
    <mergeCell ref="N388:N393"/>
    <mergeCell ref="A388:A393"/>
    <mergeCell ref="B388:B393"/>
    <mergeCell ref="AX388:AX393"/>
    <mergeCell ref="AY388:AY393"/>
    <mergeCell ref="AK394:AK399"/>
    <mergeCell ref="AM394:AM399"/>
    <mergeCell ref="AN394:AN399"/>
    <mergeCell ref="AO394:AO399"/>
    <mergeCell ref="AV394:AV399"/>
    <mergeCell ref="AW394:AW399"/>
    <mergeCell ref="R394:R399"/>
    <mergeCell ref="S394:S399"/>
    <mergeCell ref="T394:T399"/>
    <mergeCell ref="U394:U399"/>
    <mergeCell ref="AG394:AG399"/>
    <mergeCell ref="AI394:AI399"/>
    <mergeCell ref="M394:M399"/>
    <mergeCell ref="N394:N399"/>
    <mergeCell ref="O394:O399"/>
    <mergeCell ref="P394:P399"/>
    <mergeCell ref="Q394:Q399"/>
    <mergeCell ref="AY394:AY399"/>
    <mergeCell ref="AV388:AV393"/>
    <mergeCell ref="AW388:AW393"/>
    <mergeCell ref="A394:A399"/>
    <mergeCell ref="B394:B399"/>
    <mergeCell ref="H394:H399"/>
    <mergeCell ref="K415:K420"/>
    <mergeCell ref="L415:L420"/>
    <mergeCell ref="M415:M420"/>
    <mergeCell ref="AX394:AX399"/>
    <mergeCell ref="AH400:AH405"/>
    <mergeCell ref="AI400:AI405"/>
    <mergeCell ref="AK400:AK405"/>
    <mergeCell ref="AL400:AL405"/>
    <mergeCell ref="AM400:AM405"/>
    <mergeCell ref="AN400:AN405"/>
    <mergeCell ref="AO400:AO405"/>
    <mergeCell ref="AV400:AV405"/>
    <mergeCell ref="AW400:AW405"/>
    <mergeCell ref="V401:V405"/>
    <mergeCell ref="AX415:AX420"/>
    <mergeCell ref="L412:L414"/>
    <mergeCell ref="M412:M414"/>
    <mergeCell ref="N412:N414"/>
    <mergeCell ref="O412:O414"/>
    <mergeCell ref="P412:P414"/>
    <mergeCell ref="Q412:Q414"/>
    <mergeCell ref="R412:R414"/>
    <mergeCell ref="S412:S414"/>
    <mergeCell ref="AN415:AN420"/>
    <mergeCell ref="AO415:AO420"/>
    <mergeCell ref="AV415:AV420"/>
    <mergeCell ref="AW415:AW420"/>
    <mergeCell ref="T415:T420"/>
    <mergeCell ref="U415:U420"/>
    <mergeCell ref="AG415:AG420"/>
    <mergeCell ref="AI415:AI420"/>
    <mergeCell ref="AK415:AK420"/>
    <mergeCell ref="AM415:AM420"/>
    <mergeCell ref="N415:N420"/>
    <mergeCell ref="O415:O420"/>
    <mergeCell ref="P415:P420"/>
    <mergeCell ref="Q415:Q420"/>
    <mergeCell ref="R415:R420"/>
    <mergeCell ref="S415:S420"/>
    <mergeCell ref="AW421:AW426"/>
    <mergeCell ref="U421:U426"/>
    <mergeCell ref="AG421:AG426"/>
    <mergeCell ref="L421:L426"/>
    <mergeCell ref="M421:M426"/>
    <mergeCell ref="N421:N426"/>
    <mergeCell ref="O421:O426"/>
    <mergeCell ref="P421:P426"/>
    <mergeCell ref="AX421:AX426"/>
    <mergeCell ref="AY421:AY426"/>
    <mergeCell ref="AY427:AY432"/>
    <mergeCell ref="A421:A426"/>
    <mergeCell ref="B421:B426"/>
    <mergeCell ref="H421:H426"/>
    <mergeCell ref="I421:I426"/>
    <mergeCell ref="J421:J426"/>
    <mergeCell ref="K421:K426"/>
    <mergeCell ref="AI427:AI432"/>
    <mergeCell ref="M427:M432"/>
    <mergeCell ref="N427:N432"/>
    <mergeCell ref="O427:O432"/>
    <mergeCell ref="P427:P432"/>
    <mergeCell ref="Q427:Q432"/>
    <mergeCell ref="A427:A432"/>
    <mergeCell ref="B427:B432"/>
    <mergeCell ref="H427:H432"/>
    <mergeCell ref="C427:C432"/>
    <mergeCell ref="C433:C438"/>
    <mergeCell ref="AY415:AY420"/>
    <mergeCell ref="A415:A420"/>
    <mergeCell ref="B415:B420"/>
    <mergeCell ref="H415:H420"/>
    <mergeCell ref="I415:I420"/>
    <mergeCell ref="J415:J420"/>
    <mergeCell ref="I427:I432"/>
    <mergeCell ref="J427:J432"/>
    <mergeCell ref="K427:K432"/>
    <mergeCell ref="L427:L432"/>
    <mergeCell ref="AI421:AI426"/>
    <mergeCell ref="AK421:AK426"/>
    <mergeCell ref="AM421:AM426"/>
    <mergeCell ref="AN421:AN426"/>
    <mergeCell ref="AO421:AO426"/>
    <mergeCell ref="AV421:AV426"/>
    <mergeCell ref="Q421:Q426"/>
    <mergeCell ref="R421:R426"/>
    <mergeCell ref="S421:S426"/>
    <mergeCell ref="T421:T426"/>
    <mergeCell ref="AX427:AX432"/>
    <mergeCell ref="S433:S438"/>
    <mergeCell ref="T433:T438"/>
    <mergeCell ref="U433:U438"/>
    <mergeCell ref="AG433:AG438"/>
    <mergeCell ref="AI433:AI438"/>
    <mergeCell ref="AK433:AK438"/>
    <mergeCell ref="M433:M438"/>
    <mergeCell ref="N433:N438"/>
    <mergeCell ref="O433:O438"/>
    <mergeCell ref="P433:P438"/>
    <mergeCell ref="Q433:Q438"/>
    <mergeCell ref="R433:R438"/>
    <mergeCell ref="A433:A438"/>
    <mergeCell ref="B433:B438"/>
    <mergeCell ref="H433:H438"/>
    <mergeCell ref="I433:I438"/>
    <mergeCell ref="J433:J438"/>
    <mergeCell ref="K433:K438"/>
    <mergeCell ref="L433:L438"/>
    <mergeCell ref="AK427:AK432"/>
    <mergeCell ref="AM427:AM432"/>
    <mergeCell ref="AN427:AN432"/>
    <mergeCell ref="AO427:AO432"/>
    <mergeCell ref="AV427:AV432"/>
    <mergeCell ref="AW427:AW432"/>
    <mergeCell ref="R427:R432"/>
    <mergeCell ref="S427:S432"/>
    <mergeCell ref="T427:T432"/>
    <mergeCell ref="U427:U432"/>
    <mergeCell ref="AG427:AG432"/>
    <mergeCell ref="AX433:AX438"/>
    <mergeCell ref="AY433:AY438"/>
    <mergeCell ref="T439:T444"/>
    <mergeCell ref="U439:U444"/>
    <mergeCell ref="AG439:AG444"/>
    <mergeCell ref="AI439:AI444"/>
    <mergeCell ref="AK439:AK444"/>
    <mergeCell ref="AM439:AM444"/>
    <mergeCell ref="N439:N444"/>
    <mergeCell ref="O439:O444"/>
    <mergeCell ref="P439:P444"/>
    <mergeCell ref="Q439:Q444"/>
    <mergeCell ref="R439:R444"/>
    <mergeCell ref="S439:S444"/>
    <mergeCell ref="A439:A444"/>
    <mergeCell ref="B439:B444"/>
    <mergeCell ref="H439:H444"/>
    <mergeCell ref="I439:I444"/>
    <mergeCell ref="J439:J444"/>
    <mergeCell ref="K439:K444"/>
    <mergeCell ref="L439:L444"/>
    <mergeCell ref="M439:M444"/>
    <mergeCell ref="AM433:AM438"/>
    <mergeCell ref="AN433:AN438"/>
    <mergeCell ref="AO433:AO438"/>
    <mergeCell ref="AV433:AV438"/>
    <mergeCell ref="AW433:AW438"/>
    <mergeCell ref="L451:L456"/>
    <mergeCell ref="M451:M456"/>
    <mergeCell ref="N451:N456"/>
    <mergeCell ref="O451:O456"/>
    <mergeCell ref="P451:P456"/>
    <mergeCell ref="S445:S450"/>
    <mergeCell ref="T445:T450"/>
    <mergeCell ref="U445:U450"/>
    <mergeCell ref="V445:V450"/>
    <mergeCell ref="A451:A456"/>
    <mergeCell ref="B451:B456"/>
    <mergeCell ref="H451:H456"/>
    <mergeCell ref="I451:I456"/>
    <mergeCell ref="J451:J456"/>
    <mergeCell ref="K451:K456"/>
    <mergeCell ref="AN439:AN444"/>
    <mergeCell ref="AO451:AO456"/>
    <mergeCell ref="AV451:AV456"/>
    <mergeCell ref="AW451:AW456"/>
    <mergeCell ref="AX439:AX444"/>
    <mergeCell ref="AY439:AY444"/>
    <mergeCell ref="AZ439:AZ444"/>
    <mergeCell ref="AH451:AH456"/>
    <mergeCell ref="AI451:AI456"/>
    <mergeCell ref="AK451:AK456"/>
    <mergeCell ref="AL451:AL456"/>
    <mergeCell ref="AM451:AM456"/>
    <mergeCell ref="AN451:AN456"/>
    <mergeCell ref="Q451:Q456"/>
    <mergeCell ref="R451:R456"/>
    <mergeCell ref="S451:S456"/>
    <mergeCell ref="T451:T456"/>
    <mergeCell ref="U451:U456"/>
    <mergeCell ref="AG451:AG456"/>
    <mergeCell ref="AO439:AO444"/>
    <mergeCell ref="AV439:AV444"/>
    <mergeCell ref="AW439:AW444"/>
    <mergeCell ref="A463:A468"/>
    <mergeCell ref="B463:B468"/>
    <mergeCell ref="H463:H468"/>
    <mergeCell ref="I463:I468"/>
    <mergeCell ref="J463:J468"/>
    <mergeCell ref="K463:K468"/>
    <mergeCell ref="AO457:AO462"/>
    <mergeCell ref="AV457:AV462"/>
    <mergeCell ref="AW457:AW462"/>
    <mergeCell ref="AX445:AX450"/>
    <mergeCell ref="AY445:AY450"/>
    <mergeCell ref="AZ445:AZ450"/>
    <mergeCell ref="AH457:AH462"/>
    <mergeCell ref="AI457:AI462"/>
    <mergeCell ref="AK457:AK462"/>
    <mergeCell ref="AL457:AL462"/>
    <mergeCell ref="AM457:AM462"/>
    <mergeCell ref="AN457:AN462"/>
    <mergeCell ref="Q457:Q462"/>
    <mergeCell ref="R457:R462"/>
    <mergeCell ref="S457:S462"/>
    <mergeCell ref="T457:T462"/>
    <mergeCell ref="U457:U462"/>
    <mergeCell ref="AG457:AG462"/>
    <mergeCell ref="L457:L462"/>
    <mergeCell ref="M457:M462"/>
    <mergeCell ref="N457:N462"/>
    <mergeCell ref="O457:O462"/>
    <mergeCell ref="P457:P462"/>
    <mergeCell ref="A457:A462"/>
    <mergeCell ref="B457:B462"/>
    <mergeCell ref="H469:H474"/>
    <mergeCell ref="I469:I474"/>
    <mergeCell ref="J469:J474"/>
    <mergeCell ref="K469:K474"/>
    <mergeCell ref="AO463:AO468"/>
    <mergeCell ref="AV463:AV468"/>
    <mergeCell ref="AW463:AW468"/>
    <mergeCell ref="AX451:AX456"/>
    <mergeCell ref="AY451:AY456"/>
    <mergeCell ref="AZ451:AZ456"/>
    <mergeCell ref="AH463:AH468"/>
    <mergeCell ref="AI463:AI468"/>
    <mergeCell ref="AK463:AK468"/>
    <mergeCell ref="AL463:AL468"/>
    <mergeCell ref="AM463:AM468"/>
    <mergeCell ref="AN463:AN468"/>
    <mergeCell ref="Q463:Q468"/>
    <mergeCell ref="R463:R468"/>
    <mergeCell ref="S463:S468"/>
    <mergeCell ref="T463:T468"/>
    <mergeCell ref="U463:U468"/>
    <mergeCell ref="AG463:AG468"/>
    <mergeCell ref="L463:L468"/>
    <mergeCell ref="M463:M468"/>
    <mergeCell ref="N463:N468"/>
    <mergeCell ref="O463:O468"/>
    <mergeCell ref="P463:P468"/>
    <mergeCell ref="H457:H462"/>
    <mergeCell ref="I457:I462"/>
    <mergeCell ref="J457:J462"/>
    <mergeCell ref="K457:K462"/>
    <mergeCell ref="A475:A480"/>
    <mergeCell ref="B475:B480"/>
    <mergeCell ref="H475:H480"/>
    <mergeCell ref="I475:I480"/>
    <mergeCell ref="J475:J480"/>
    <mergeCell ref="K475:K480"/>
    <mergeCell ref="AO469:AO474"/>
    <mergeCell ref="AV469:AV474"/>
    <mergeCell ref="AW469:AW474"/>
    <mergeCell ref="AX457:AX462"/>
    <mergeCell ref="AY457:AY462"/>
    <mergeCell ref="AZ457:AZ462"/>
    <mergeCell ref="AH469:AH474"/>
    <mergeCell ref="AI469:AI474"/>
    <mergeCell ref="AK469:AK474"/>
    <mergeCell ref="AL469:AL474"/>
    <mergeCell ref="AM469:AM474"/>
    <mergeCell ref="AN469:AN474"/>
    <mergeCell ref="Q469:Q474"/>
    <mergeCell ref="R469:R474"/>
    <mergeCell ref="S469:S474"/>
    <mergeCell ref="T469:T474"/>
    <mergeCell ref="U469:U474"/>
    <mergeCell ref="AG469:AG474"/>
    <mergeCell ref="L469:L474"/>
    <mergeCell ref="M469:M474"/>
    <mergeCell ref="N469:N474"/>
    <mergeCell ref="O469:O474"/>
    <mergeCell ref="P469:P474"/>
    <mergeCell ref="A469:A474"/>
    <mergeCell ref="B469:B474"/>
    <mergeCell ref="H487:H492"/>
    <mergeCell ref="I487:I492"/>
    <mergeCell ref="J487:J492"/>
    <mergeCell ref="K487:K492"/>
    <mergeCell ref="AO475:AO480"/>
    <mergeCell ref="AV475:AV480"/>
    <mergeCell ref="AW475:AW480"/>
    <mergeCell ref="AX463:AX468"/>
    <mergeCell ref="AY463:AY468"/>
    <mergeCell ref="AZ463:AZ468"/>
    <mergeCell ref="AH475:AH480"/>
    <mergeCell ref="AI475:AI480"/>
    <mergeCell ref="AK475:AK480"/>
    <mergeCell ref="AL475:AL480"/>
    <mergeCell ref="AM475:AM480"/>
    <mergeCell ref="AN475:AN480"/>
    <mergeCell ref="Q475:Q480"/>
    <mergeCell ref="R475:R480"/>
    <mergeCell ref="S475:S480"/>
    <mergeCell ref="T475:T480"/>
    <mergeCell ref="U475:U480"/>
    <mergeCell ref="AG475:AG480"/>
    <mergeCell ref="L475:L480"/>
    <mergeCell ref="M475:M480"/>
    <mergeCell ref="N475:N480"/>
    <mergeCell ref="O475:O480"/>
    <mergeCell ref="P475:P480"/>
    <mergeCell ref="T481:T486"/>
    <mergeCell ref="U481:U486"/>
    <mergeCell ref="V481:V486"/>
    <mergeCell ref="W481:W486"/>
    <mergeCell ref="A493:A498"/>
    <mergeCell ref="B493:B498"/>
    <mergeCell ref="H493:H498"/>
    <mergeCell ref="I493:I498"/>
    <mergeCell ref="J493:J498"/>
    <mergeCell ref="K493:K498"/>
    <mergeCell ref="AO487:AO492"/>
    <mergeCell ref="AV487:AV492"/>
    <mergeCell ref="AW487:AW492"/>
    <mergeCell ref="AX469:AX474"/>
    <mergeCell ref="AY469:AY474"/>
    <mergeCell ref="AZ469:AZ474"/>
    <mergeCell ref="AH487:AH492"/>
    <mergeCell ref="AI487:AI492"/>
    <mergeCell ref="AK487:AK492"/>
    <mergeCell ref="AL487:AL492"/>
    <mergeCell ref="AM487:AM492"/>
    <mergeCell ref="AN487:AN492"/>
    <mergeCell ref="Q487:Q492"/>
    <mergeCell ref="R487:R492"/>
    <mergeCell ref="S487:S492"/>
    <mergeCell ref="T487:T492"/>
    <mergeCell ref="U487:U492"/>
    <mergeCell ref="AG487:AG492"/>
    <mergeCell ref="L487:L492"/>
    <mergeCell ref="M487:M492"/>
    <mergeCell ref="N487:N492"/>
    <mergeCell ref="O487:O492"/>
    <mergeCell ref="P487:P492"/>
    <mergeCell ref="A487:A492"/>
    <mergeCell ref="B487:B492"/>
    <mergeCell ref="O505:O510"/>
    <mergeCell ref="P505:P510"/>
    <mergeCell ref="A505:A510"/>
    <mergeCell ref="B505:B510"/>
    <mergeCell ref="H505:H510"/>
    <mergeCell ref="I505:I510"/>
    <mergeCell ref="J505:J510"/>
    <mergeCell ref="K505:K510"/>
    <mergeCell ref="AO493:AO498"/>
    <mergeCell ref="AV493:AV498"/>
    <mergeCell ref="AW493:AW498"/>
    <mergeCell ref="AX475:AX480"/>
    <mergeCell ref="AY475:AY480"/>
    <mergeCell ref="AZ475:AZ480"/>
    <mergeCell ref="AH493:AH498"/>
    <mergeCell ref="AI493:AI498"/>
    <mergeCell ref="AK493:AK498"/>
    <mergeCell ref="AL493:AL498"/>
    <mergeCell ref="AM493:AM498"/>
    <mergeCell ref="AN493:AN498"/>
    <mergeCell ref="Q493:Q498"/>
    <mergeCell ref="R493:R498"/>
    <mergeCell ref="S493:S498"/>
    <mergeCell ref="T493:T498"/>
    <mergeCell ref="U493:U498"/>
    <mergeCell ref="AG493:AG498"/>
    <mergeCell ref="L493:L498"/>
    <mergeCell ref="M493:M498"/>
    <mergeCell ref="N493:N498"/>
    <mergeCell ref="O493:O498"/>
    <mergeCell ref="P493:P498"/>
    <mergeCell ref="BA487:BA492"/>
    <mergeCell ref="A511:A516"/>
    <mergeCell ref="B511:B516"/>
    <mergeCell ref="H511:H516"/>
    <mergeCell ref="I511:I516"/>
    <mergeCell ref="J511:J516"/>
    <mergeCell ref="K511:K516"/>
    <mergeCell ref="L511:L516"/>
    <mergeCell ref="M511:M516"/>
    <mergeCell ref="AO505:AO510"/>
    <mergeCell ref="AV505:AV510"/>
    <mergeCell ref="AW505:AW510"/>
    <mergeCell ref="AX487:AX492"/>
    <mergeCell ref="AY487:AY492"/>
    <mergeCell ref="AZ487:AZ492"/>
    <mergeCell ref="AH505:AH510"/>
    <mergeCell ref="AI505:AI510"/>
    <mergeCell ref="AK505:AK510"/>
    <mergeCell ref="AL505:AL510"/>
    <mergeCell ref="AM505:AM510"/>
    <mergeCell ref="AN505:AN510"/>
    <mergeCell ref="Q505:Q510"/>
    <mergeCell ref="R505:R510"/>
    <mergeCell ref="S505:S510"/>
    <mergeCell ref="T505:T510"/>
    <mergeCell ref="U505:U510"/>
    <mergeCell ref="AG505:AG510"/>
    <mergeCell ref="L505:L510"/>
    <mergeCell ref="M505:M510"/>
    <mergeCell ref="N505:N510"/>
    <mergeCell ref="AX493:AX498"/>
    <mergeCell ref="AY493:AY498"/>
    <mergeCell ref="AZ493:AZ498"/>
    <mergeCell ref="BA493:BA498"/>
    <mergeCell ref="A517:A522"/>
    <mergeCell ref="B517:B522"/>
    <mergeCell ref="H517:H522"/>
    <mergeCell ref="I517:I522"/>
    <mergeCell ref="J517:J522"/>
    <mergeCell ref="K517:K522"/>
    <mergeCell ref="AL511:AL516"/>
    <mergeCell ref="AM511:AM516"/>
    <mergeCell ref="AN511:AN516"/>
    <mergeCell ref="AO511:AO516"/>
    <mergeCell ref="AV511:AV516"/>
    <mergeCell ref="AW511:AW516"/>
    <mergeCell ref="T511:T516"/>
    <mergeCell ref="U511:U516"/>
    <mergeCell ref="AG511:AG516"/>
    <mergeCell ref="AH511:AH516"/>
    <mergeCell ref="AI511:AI516"/>
    <mergeCell ref="AK511:AK516"/>
    <mergeCell ref="N511:N516"/>
    <mergeCell ref="O511:O516"/>
    <mergeCell ref="P511:P516"/>
    <mergeCell ref="Q511:Q516"/>
    <mergeCell ref="R511:R516"/>
    <mergeCell ref="S511:S516"/>
    <mergeCell ref="AO517:AO522"/>
    <mergeCell ref="AV517:AV522"/>
    <mergeCell ref="AW517:AW522"/>
    <mergeCell ref="W518:W522"/>
    <mergeCell ref="H523:H528"/>
    <mergeCell ref="I523:I528"/>
    <mergeCell ref="J523:J528"/>
    <mergeCell ref="K523:K528"/>
    <mergeCell ref="AH517:AH522"/>
    <mergeCell ref="AI517:AI522"/>
    <mergeCell ref="AK517:AK522"/>
    <mergeCell ref="AL517:AL522"/>
    <mergeCell ref="AM517:AM522"/>
    <mergeCell ref="AN517:AN522"/>
    <mergeCell ref="Q517:Q522"/>
    <mergeCell ref="R517:R522"/>
    <mergeCell ref="S517:S522"/>
    <mergeCell ref="T517:T522"/>
    <mergeCell ref="U517:U522"/>
    <mergeCell ref="AG517:AG522"/>
    <mergeCell ref="L517:L522"/>
    <mergeCell ref="M517:M522"/>
    <mergeCell ref="N517:N522"/>
    <mergeCell ref="O517:O522"/>
    <mergeCell ref="P517:P522"/>
    <mergeCell ref="AN523:AN528"/>
    <mergeCell ref="AO523:AO528"/>
    <mergeCell ref="AV523:AV528"/>
    <mergeCell ref="AW523:AW528"/>
    <mergeCell ref="A529:A534"/>
    <mergeCell ref="B529:B534"/>
    <mergeCell ref="H529:H534"/>
    <mergeCell ref="I529:I534"/>
    <mergeCell ref="J529:J534"/>
    <mergeCell ref="K529:K534"/>
    <mergeCell ref="AG523:AG528"/>
    <mergeCell ref="AH523:AH528"/>
    <mergeCell ref="AI523:AI528"/>
    <mergeCell ref="AK523:AK528"/>
    <mergeCell ref="AL523:AL528"/>
    <mergeCell ref="AM523:AM528"/>
    <mergeCell ref="Q523:Q528"/>
    <mergeCell ref="R523:R528"/>
    <mergeCell ref="S523:S528"/>
    <mergeCell ref="T523:T528"/>
    <mergeCell ref="U523:U528"/>
    <mergeCell ref="W523:W528"/>
    <mergeCell ref="L523:L528"/>
    <mergeCell ref="M523:M528"/>
    <mergeCell ref="N523:N528"/>
    <mergeCell ref="O523:O528"/>
    <mergeCell ref="P523:P528"/>
    <mergeCell ref="AO529:AO534"/>
    <mergeCell ref="AV529:AV534"/>
    <mergeCell ref="AW529:AW534"/>
    <mergeCell ref="A523:A528"/>
    <mergeCell ref="B523:B528"/>
    <mergeCell ref="L535:L540"/>
    <mergeCell ref="AH529:AH534"/>
    <mergeCell ref="AI529:AI534"/>
    <mergeCell ref="AK529:AK534"/>
    <mergeCell ref="AL529:AL534"/>
    <mergeCell ref="AM529:AM534"/>
    <mergeCell ref="AN529:AN534"/>
    <mergeCell ref="Q529:Q534"/>
    <mergeCell ref="R529:R534"/>
    <mergeCell ref="S529:S534"/>
    <mergeCell ref="T529:T534"/>
    <mergeCell ref="U529:U534"/>
    <mergeCell ref="AG529:AG534"/>
    <mergeCell ref="L529:L534"/>
    <mergeCell ref="M529:M534"/>
    <mergeCell ref="N529:N534"/>
    <mergeCell ref="O529:O534"/>
    <mergeCell ref="P529:P534"/>
    <mergeCell ref="A541:A546"/>
    <mergeCell ref="B541:B546"/>
    <mergeCell ref="H541:H546"/>
    <mergeCell ref="I541:I546"/>
    <mergeCell ref="J541:J546"/>
    <mergeCell ref="K541:K546"/>
    <mergeCell ref="L541:L546"/>
    <mergeCell ref="AI535:AI540"/>
    <mergeCell ref="AK535:AK540"/>
    <mergeCell ref="AL535:AL540"/>
    <mergeCell ref="AM535:AM540"/>
    <mergeCell ref="AN535:AN540"/>
    <mergeCell ref="AO535:AO540"/>
    <mergeCell ref="R535:R540"/>
    <mergeCell ref="S535:S540"/>
    <mergeCell ref="T535:T540"/>
    <mergeCell ref="U535:U540"/>
    <mergeCell ref="AG535:AG540"/>
    <mergeCell ref="AH535:AH540"/>
    <mergeCell ref="M535:M540"/>
    <mergeCell ref="N535:N540"/>
    <mergeCell ref="O535:O540"/>
    <mergeCell ref="P535:P540"/>
    <mergeCell ref="Q535:Q540"/>
    <mergeCell ref="A535:A540"/>
    <mergeCell ref="B535:B540"/>
    <mergeCell ref="H535:H540"/>
    <mergeCell ref="I535:I540"/>
    <mergeCell ref="J535:J540"/>
    <mergeCell ref="K535:K540"/>
    <mergeCell ref="AY529:AY534"/>
    <mergeCell ref="AM541:AM546"/>
    <mergeCell ref="AN541:AN546"/>
    <mergeCell ref="AO541:AO546"/>
    <mergeCell ref="AV541:AV546"/>
    <mergeCell ref="AW541:AW546"/>
    <mergeCell ref="AX529:AX534"/>
    <mergeCell ref="S541:S546"/>
    <mergeCell ref="T541:T546"/>
    <mergeCell ref="U541:U546"/>
    <mergeCell ref="AG541:AG546"/>
    <mergeCell ref="AI541:AI546"/>
    <mergeCell ref="AK541:AK546"/>
    <mergeCell ref="M541:M546"/>
    <mergeCell ref="N541:N546"/>
    <mergeCell ref="O541:O546"/>
    <mergeCell ref="P541:P546"/>
    <mergeCell ref="Q541:Q546"/>
    <mergeCell ref="R541:R546"/>
    <mergeCell ref="AV535:AV540"/>
    <mergeCell ref="AW535:AW540"/>
    <mergeCell ref="F21:F26"/>
    <mergeCell ref="C33:C38"/>
    <mergeCell ref="D33:D38"/>
    <mergeCell ref="F33:F38"/>
    <mergeCell ref="C39:C44"/>
    <mergeCell ref="D39:D44"/>
    <mergeCell ref="F39:F44"/>
    <mergeCell ref="C45:C50"/>
    <mergeCell ref="D45:D50"/>
    <mergeCell ref="F45:F50"/>
    <mergeCell ref="E33:E38"/>
    <mergeCell ref="E39:E44"/>
    <mergeCell ref="E45:E50"/>
    <mergeCell ref="D21:D26"/>
    <mergeCell ref="C51:C56"/>
    <mergeCell ref="D51:D56"/>
    <mergeCell ref="E51:E56"/>
    <mergeCell ref="F51:F56"/>
    <mergeCell ref="C57:C62"/>
    <mergeCell ref="D57:D62"/>
    <mergeCell ref="F57:F62"/>
    <mergeCell ref="E57:E62"/>
    <mergeCell ref="C63:C68"/>
    <mergeCell ref="D63:D68"/>
    <mergeCell ref="F63:F68"/>
    <mergeCell ref="E63:E68"/>
    <mergeCell ref="C69:C74"/>
    <mergeCell ref="D69:D74"/>
    <mergeCell ref="E69:E74"/>
    <mergeCell ref="F69:F74"/>
    <mergeCell ref="C81:C86"/>
    <mergeCell ref="C87:C92"/>
    <mergeCell ref="D81:D86"/>
    <mergeCell ref="D87:D92"/>
    <mergeCell ref="F81:F86"/>
    <mergeCell ref="F87:F92"/>
    <mergeCell ref="E81:E86"/>
    <mergeCell ref="E87:E92"/>
    <mergeCell ref="E99:E104"/>
    <mergeCell ref="C105:C116"/>
    <mergeCell ref="D105:D116"/>
    <mergeCell ref="E105:E116"/>
    <mergeCell ref="F105:F116"/>
    <mergeCell ref="E123:E129"/>
    <mergeCell ref="F123:F129"/>
    <mergeCell ref="C130:C135"/>
    <mergeCell ref="C136:C141"/>
    <mergeCell ref="C142:C147"/>
    <mergeCell ref="C154:C159"/>
    <mergeCell ref="D130:D135"/>
    <mergeCell ref="D136:D141"/>
    <mergeCell ref="D142:D147"/>
    <mergeCell ref="E130:E135"/>
    <mergeCell ref="E136:E141"/>
    <mergeCell ref="E142:E147"/>
    <mergeCell ref="F130:F135"/>
    <mergeCell ref="F136:F141"/>
    <mergeCell ref="F142:F147"/>
    <mergeCell ref="D154:D159"/>
    <mergeCell ref="F154:F159"/>
    <mergeCell ref="E154:E159"/>
    <mergeCell ref="C160:C165"/>
    <mergeCell ref="D160:D165"/>
    <mergeCell ref="F160:F165"/>
    <mergeCell ref="E160:E165"/>
    <mergeCell ref="C166:C171"/>
    <mergeCell ref="C178:C183"/>
    <mergeCell ref="C184:C189"/>
    <mergeCell ref="D166:D171"/>
    <mergeCell ref="D178:D183"/>
    <mergeCell ref="E166:E171"/>
    <mergeCell ref="D184:D189"/>
    <mergeCell ref="F166:F171"/>
    <mergeCell ref="E178:E183"/>
    <mergeCell ref="F178:F183"/>
    <mergeCell ref="E184:E189"/>
    <mergeCell ref="F184:F189"/>
    <mergeCell ref="C190:C195"/>
    <mergeCell ref="D190:D195"/>
    <mergeCell ref="E190:E195"/>
    <mergeCell ref="F190:F195"/>
    <mergeCell ref="C202:C207"/>
    <mergeCell ref="D202:D207"/>
    <mergeCell ref="E202:E207"/>
    <mergeCell ref="F202:F207"/>
    <mergeCell ref="C214:C219"/>
    <mergeCell ref="C220:C225"/>
    <mergeCell ref="C226:C231"/>
    <mergeCell ref="D214:D219"/>
    <mergeCell ref="D220:D225"/>
    <mergeCell ref="D226:D231"/>
    <mergeCell ref="F214:F219"/>
    <mergeCell ref="F220:F225"/>
    <mergeCell ref="F226:F231"/>
    <mergeCell ref="E214:E219"/>
    <mergeCell ref="E220:E225"/>
    <mergeCell ref="E226:E231"/>
    <mergeCell ref="C232:C237"/>
    <mergeCell ref="C244:C249"/>
    <mergeCell ref="C250:C255"/>
    <mergeCell ref="C268:C273"/>
    <mergeCell ref="D232:D237"/>
    <mergeCell ref="D238:D243"/>
    <mergeCell ref="D244:D249"/>
    <mergeCell ref="D250:D255"/>
    <mergeCell ref="D268:D273"/>
    <mergeCell ref="F232:F237"/>
    <mergeCell ref="F238:F244"/>
    <mergeCell ref="F245:F249"/>
    <mergeCell ref="F250:F255"/>
    <mergeCell ref="F268:F273"/>
    <mergeCell ref="E232:E237"/>
    <mergeCell ref="E238:E243"/>
    <mergeCell ref="E244:E249"/>
    <mergeCell ref="E250:E255"/>
    <mergeCell ref="E268:E273"/>
    <mergeCell ref="C274:C279"/>
    <mergeCell ref="C280:C285"/>
    <mergeCell ref="C286:C291"/>
    <mergeCell ref="C292:C297"/>
    <mergeCell ref="C298:C303"/>
    <mergeCell ref="C304:C309"/>
    <mergeCell ref="D274:D279"/>
    <mergeCell ref="D280:D285"/>
    <mergeCell ref="D286:D291"/>
    <mergeCell ref="D292:D297"/>
    <mergeCell ref="D298:D303"/>
    <mergeCell ref="F274:F279"/>
    <mergeCell ref="F280:F285"/>
    <mergeCell ref="F286:F291"/>
    <mergeCell ref="F292:F297"/>
    <mergeCell ref="F298:F303"/>
    <mergeCell ref="D304:D309"/>
    <mergeCell ref="F304:F309"/>
    <mergeCell ref="E274:E279"/>
    <mergeCell ref="E280:E285"/>
    <mergeCell ref="E286:E291"/>
    <mergeCell ref="E292:E297"/>
    <mergeCell ref="E298:E303"/>
    <mergeCell ref="E304:E309"/>
    <mergeCell ref="C310:C315"/>
    <mergeCell ref="D310:D315"/>
    <mergeCell ref="E310:E315"/>
    <mergeCell ref="F310:F315"/>
    <mergeCell ref="C316:C321"/>
    <mergeCell ref="D316:D321"/>
    <mergeCell ref="E316:E321"/>
    <mergeCell ref="F316:F321"/>
    <mergeCell ref="C322:C327"/>
    <mergeCell ref="D322:D327"/>
    <mergeCell ref="F322:F327"/>
    <mergeCell ref="E322:E327"/>
    <mergeCell ref="C328:C333"/>
    <mergeCell ref="D328:D333"/>
    <mergeCell ref="E328:E333"/>
    <mergeCell ref="F328:F333"/>
    <mergeCell ref="C352:C357"/>
    <mergeCell ref="D352:D357"/>
    <mergeCell ref="E352:E357"/>
    <mergeCell ref="F352:F357"/>
    <mergeCell ref="F376:F381"/>
    <mergeCell ref="C382:C387"/>
    <mergeCell ref="D382:D387"/>
    <mergeCell ref="E382:E387"/>
    <mergeCell ref="F382:F387"/>
    <mergeCell ref="C388:C393"/>
    <mergeCell ref="D388:D393"/>
    <mergeCell ref="C394:C399"/>
    <mergeCell ref="C415:C420"/>
    <mergeCell ref="C421:C426"/>
    <mergeCell ref="D394:D399"/>
    <mergeCell ref="D415:D420"/>
    <mergeCell ref="D421:D426"/>
    <mergeCell ref="F388:F394"/>
    <mergeCell ref="F395:F399"/>
    <mergeCell ref="F415:F420"/>
    <mergeCell ref="F421:F426"/>
    <mergeCell ref="E388:E393"/>
    <mergeCell ref="E394:E399"/>
    <mergeCell ref="E415:E420"/>
    <mergeCell ref="E421:E426"/>
    <mergeCell ref="C439:C444"/>
    <mergeCell ref="C451:C456"/>
    <mergeCell ref="D427:D432"/>
    <mergeCell ref="D433:D438"/>
    <mergeCell ref="D439:D444"/>
    <mergeCell ref="D451:D456"/>
    <mergeCell ref="F427:F432"/>
    <mergeCell ref="F433:F438"/>
    <mergeCell ref="F439:F444"/>
    <mergeCell ref="F451:F456"/>
    <mergeCell ref="C457:C462"/>
    <mergeCell ref="D457:D462"/>
    <mergeCell ref="F457:F462"/>
    <mergeCell ref="E427:E432"/>
    <mergeCell ref="E433:E438"/>
    <mergeCell ref="E439:E444"/>
    <mergeCell ref="E451:E456"/>
    <mergeCell ref="E457:E462"/>
    <mergeCell ref="C463:C468"/>
    <mergeCell ref="D463:D468"/>
    <mergeCell ref="F463:F468"/>
    <mergeCell ref="E463:E468"/>
    <mergeCell ref="C469:C474"/>
    <mergeCell ref="C475:C480"/>
    <mergeCell ref="C487:C492"/>
    <mergeCell ref="C493:C498"/>
    <mergeCell ref="D469:D474"/>
    <mergeCell ref="D475:D480"/>
    <mergeCell ref="D487:D492"/>
    <mergeCell ref="D493:D498"/>
    <mergeCell ref="F469:F474"/>
    <mergeCell ref="F475:F480"/>
    <mergeCell ref="F487:F492"/>
    <mergeCell ref="F493:F498"/>
    <mergeCell ref="E469:E474"/>
    <mergeCell ref="E475:E480"/>
    <mergeCell ref="E487:E492"/>
    <mergeCell ref="E493:E498"/>
    <mergeCell ref="C505:C510"/>
    <mergeCell ref="C511:C516"/>
    <mergeCell ref="C517:C522"/>
    <mergeCell ref="C523:C528"/>
    <mergeCell ref="D505:D510"/>
    <mergeCell ref="D511:D516"/>
    <mergeCell ref="D517:D522"/>
    <mergeCell ref="D523:D528"/>
    <mergeCell ref="E505:E510"/>
    <mergeCell ref="E511:E516"/>
    <mergeCell ref="E517:E522"/>
    <mergeCell ref="E523:E528"/>
    <mergeCell ref="F505:F510"/>
    <mergeCell ref="F511:F516"/>
    <mergeCell ref="F517:F522"/>
    <mergeCell ref="F523:F528"/>
    <mergeCell ref="C541:C546"/>
    <mergeCell ref="D541:D546"/>
    <mergeCell ref="E541:E546"/>
    <mergeCell ref="F541:F546"/>
    <mergeCell ref="A547:A552"/>
    <mergeCell ref="B547:B552"/>
    <mergeCell ref="C547:C552"/>
    <mergeCell ref="D547:D552"/>
    <mergeCell ref="E547:E552"/>
    <mergeCell ref="F547:F552"/>
    <mergeCell ref="H547:H552"/>
    <mergeCell ref="I547:I552"/>
    <mergeCell ref="J547:J552"/>
    <mergeCell ref="K547:K552"/>
    <mergeCell ref="L547:L552"/>
    <mergeCell ref="M547:M552"/>
    <mergeCell ref="N547:N552"/>
    <mergeCell ref="O547:O552"/>
    <mergeCell ref="P547:P552"/>
    <mergeCell ref="Q547:Q552"/>
    <mergeCell ref="R547:R552"/>
    <mergeCell ref="S547:S552"/>
    <mergeCell ref="T547:T552"/>
    <mergeCell ref="U547:U552"/>
    <mergeCell ref="AG547:AG552"/>
    <mergeCell ref="AH547:AH552"/>
    <mergeCell ref="AI547:AI552"/>
    <mergeCell ref="AK547:AK552"/>
    <mergeCell ref="AL547:AL552"/>
    <mergeCell ref="AM547:AM552"/>
    <mergeCell ref="AN547:AN552"/>
    <mergeCell ref="AO547:AO552"/>
    <mergeCell ref="AV547:AV552"/>
    <mergeCell ref="AW547:AW552"/>
    <mergeCell ref="A553:A558"/>
    <mergeCell ref="B553:B558"/>
    <mergeCell ref="C553:C558"/>
    <mergeCell ref="D553:D558"/>
    <mergeCell ref="E553:E558"/>
    <mergeCell ref="F553:F558"/>
    <mergeCell ref="H553:H558"/>
    <mergeCell ref="I553:I558"/>
    <mergeCell ref="J553:J558"/>
    <mergeCell ref="K553:K558"/>
    <mergeCell ref="L553:L558"/>
    <mergeCell ref="M553:M558"/>
    <mergeCell ref="N553:N558"/>
    <mergeCell ref="O553:O558"/>
    <mergeCell ref="P553:P558"/>
    <mergeCell ref="Q553:Q558"/>
    <mergeCell ref="R553:R558"/>
    <mergeCell ref="AG553:AG558"/>
    <mergeCell ref="AI553:AI558"/>
    <mergeCell ref="AK553:AK558"/>
    <mergeCell ref="AM553:AM558"/>
    <mergeCell ref="AN553:AN558"/>
    <mergeCell ref="AO553:AO558"/>
    <mergeCell ref="AV553:AV558"/>
    <mergeCell ref="AW553:AW558"/>
    <mergeCell ref="A559:A564"/>
    <mergeCell ref="B559:B564"/>
    <mergeCell ref="C559:C564"/>
    <mergeCell ref="D559:D564"/>
    <mergeCell ref="E559:E564"/>
    <mergeCell ref="F559:F565"/>
    <mergeCell ref="H559:H564"/>
    <mergeCell ref="I559:I564"/>
    <mergeCell ref="J559:J564"/>
    <mergeCell ref="K559:K564"/>
    <mergeCell ref="L559:L564"/>
    <mergeCell ref="M559:M564"/>
    <mergeCell ref="N559:N564"/>
    <mergeCell ref="O559:O564"/>
    <mergeCell ref="P559:P564"/>
    <mergeCell ref="Q559:Q564"/>
    <mergeCell ref="R559:R564"/>
    <mergeCell ref="S559:S564"/>
    <mergeCell ref="T559:T564"/>
    <mergeCell ref="U559:U564"/>
    <mergeCell ref="AQ553:AQ558"/>
    <mergeCell ref="AR553:AR558"/>
    <mergeCell ref="AS553:AS558"/>
    <mergeCell ref="AG559:AG564"/>
    <mergeCell ref="AI559:AI564"/>
    <mergeCell ref="AK559:AK564"/>
    <mergeCell ref="AM559:AM564"/>
    <mergeCell ref="AN559:AN564"/>
    <mergeCell ref="AO559:AO564"/>
    <mergeCell ref="AV559:AV564"/>
    <mergeCell ref="AW559:AW564"/>
    <mergeCell ref="A565:A570"/>
    <mergeCell ref="B565:B570"/>
    <mergeCell ref="C565:C570"/>
    <mergeCell ref="D565:D570"/>
    <mergeCell ref="E565:E570"/>
    <mergeCell ref="H565:H570"/>
    <mergeCell ref="I565:I570"/>
    <mergeCell ref="J565:J570"/>
    <mergeCell ref="K565:K570"/>
    <mergeCell ref="L565:L570"/>
    <mergeCell ref="M565:M570"/>
    <mergeCell ref="N565:N570"/>
    <mergeCell ref="O565:O570"/>
    <mergeCell ref="AG565:AG570"/>
    <mergeCell ref="AI565:AI570"/>
    <mergeCell ref="AK565:AK570"/>
    <mergeCell ref="AM565:AM570"/>
    <mergeCell ref="AN565:AN570"/>
    <mergeCell ref="AO565:AO570"/>
    <mergeCell ref="AV565:AV570"/>
    <mergeCell ref="AW565:AW570"/>
    <mergeCell ref="F566:F570"/>
    <mergeCell ref="G565:G570"/>
    <mergeCell ref="AV571:AV576"/>
    <mergeCell ref="AW571:AW576"/>
    <mergeCell ref="X572:X576"/>
    <mergeCell ref="Y572:Y576"/>
    <mergeCell ref="AG577:AG582"/>
    <mergeCell ref="AI577:AI582"/>
    <mergeCell ref="AK577:AK582"/>
    <mergeCell ref="AM577:AM582"/>
    <mergeCell ref="AN577:AN582"/>
    <mergeCell ref="AO577:AO582"/>
    <mergeCell ref="AV577:AV582"/>
    <mergeCell ref="AW577:AW582"/>
    <mergeCell ref="A571:A576"/>
    <mergeCell ref="B571:B576"/>
    <mergeCell ref="H571:H576"/>
    <mergeCell ref="I571:I576"/>
    <mergeCell ref="J571:J576"/>
    <mergeCell ref="K571:K576"/>
    <mergeCell ref="L571:L576"/>
    <mergeCell ref="M571:M576"/>
    <mergeCell ref="N571:N576"/>
    <mergeCell ref="O571:O576"/>
    <mergeCell ref="P571:P576"/>
    <mergeCell ref="Q571:Q576"/>
    <mergeCell ref="R571:R576"/>
    <mergeCell ref="S571:S576"/>
    <mergeCell ref="T571:T576"/>
    <mergeCell ref="U571:U576"/>
    <mergeCell ref="R577:R582"/>
    <mergeCell ref="S577:S582"/>
    <mergeCell ref="T577:T582"/>
    <mergeCell ref="N583:N588"/>
    <mergeCell ref="O583:O588"/>
    <mergeCell ref="A577:A582"/>
    <mergeCell ref="B577:B582"/>
    <mergeCell ref="C577:C582"/>
    <mergeCell ref="D577:D582"/>
    <mergeCell ref="E577:E582"/>
    <mergeCell ref="F577:F582"/>
    <mergeCell ref="H577:H582"/>
    <mergeCell ref="I577:I582"/>
    <mergeCell ref="J577:J582"/>
    <mergeCell ref="AG571:AG576"/>
    <mergeCell ref="AI571:AI576"/>
    <mergeCell ref="AK571:AK576"/>
    <mergeCell ref="AM571:AM576"/>
    <mergeCell ref="AN571:AN576"/>
    <mergeCell ref="AO571:AO576"/>
    <mergeCell ref="U577:U582"/>
    <mergeCell ref="AF577:AF582"/>
    <mergeCell ref="G571:G576"/>
    <mergeCell ref="G577:G582"/>
    <mergeCell ref="G583:G588"/>
    <mergeCell ref="AV583:AV588"/>
    <mergeCell ref="AW583:AW588"/>
    <mergeCell ref="A589:A594"/>
    <mergeCell ref="B589:B594"/>
    <mergeCell ref="C589:C594"/>
    <mergeCell ref="D589:D594"/>
    <mergeCell ref="E589:E594"/>
    <mergeCell ref="F589:F594"/>
    <mergeCell ref="H589:H594"/>
    <mergeCell ref="I589:I594"/>
    <mergeCell ref="J589:J594"/>
    <mergeCell ref="K589:K594"/>
    <mergeCell ref="L589:L594"/>
    <mergeCell ref="M589:M594"/>
    <mergeCell ref="N589:N594"/>
    <mergeCell ref="O589:O594"/>
    <mergeCell ref="AG589:AG594"/>
    <mergeCell ref="AI589:AI594"/>
    <mergeCell ref="A583:A588"/>
    <mergeCell ref="B583:B588"/>
    <mergeCell ref="C583:C588"/>
    <mergeCell ref="D583:D588"/>
    <mergeCell ref="E583:E588"/>
    <mergeCell ref="F583:F588"/>
    <mergeCell ref="H583:H588"/>
    <mergeCell ref="I583:I588"/>
    <mergeCell ref="J583:J588"/>
    <mergeCell ref="K583:K588"/>
    <mergeCell ref="L583:L588"/>
    <mergeCell ref="M583:M588"/>
    <mergeCell ref="AV601:AV606"/>
    <mergeCell ref="AW601:AW606"/>
    <mergeCell ref="AK589:AK594"/>
    <mergeCell ref="AM589:AM594"/>
    <mergeCell ref="AN589:AN594"/>
    <mergeCell ref="AO589:AO594"/>
    <mergeCell ref="AV589:AV594"/>
    <mergeCell ref="AW589:AW594"/>
    <mergeCell ref="A595:A600"/>
    <mergeCell ref="B595:B600"/>
    <mergeCell ref="C595:C600"/>
    <mergeCell ref="D595:D600"/>
    <mergeCell ref="E595:E600"/>
    <mergeCell ref="F595:F600"/>
    <mergeCell ref="H595:H600"/>
    <mergeCell ref="I595:I600"/>
    <mergeCell ref="J595:J600"/>
    <mergeCell ref="K595:K600"/>
    <mergeCell ref="L595:L600"/>
    <mergeCell ref="M595:M600"/>
    <mergeCell ref="N595:N600"/>
    <mergeCell ref="O595:O600"/>
    <mergeCell ref="AG595:AG600"/>
    <mergeCell ref="AI595:AI600"/>
    <mergeCell ref="AK595:AK600"/>
    <mergeCell ref="AM595:AM600"/>
    <mergeCell ref="AN595:AN600"/>
    <mergeCell ref="W589:W594"/>
    <mergeCell ref="W595:W600"/>
    <mergeCell ref="V595:V600"/>
    <mergeCell ref="P595:P600"/>
    <mergeCell ref="F607:F612"/>
    <mergeCell ref="H607:H612"/>
    <mergeCell ref="I607:I612"/>
    <mergeCell ref="J607:J612"/>
    <mergeCell ref="K607:K612"/>
    <mergeCell ref="L607:L612"/>
    <mergeCell ref="M607:M612"/>
    <mergeCell ref="N607:N612"/>
    <mergeCell ref="O607:O612"/>
    <mergeCell ref="P607:P612"/>
    <mergeCell ref="Q607:Q612"/>
    <mergeCell ref="AO595:AO600"/>
    <mergeCell ref="AV595:AV600"/>
    <mergeCell ref="AW595:AW600"/>
    <mergeCell ref="A601:A606"/>
    <mergeCell ref="B601:B606"/>
    <mergeCell ref="C601:C606"/>
    <mergeCell ref="D601:D606"/>
    <mergeCell ref="E601:E606"/>
    <mergeCell ref="F601:F606"/>
    <mergeCell ref="H601:H606"/>
    <mergeCell ref="I601:I606"/>
    <mergeCell ref="J601:J606"/>
    <mergeCell ref="K601:K606"/>
    <mergeCell ref="L601:L606"/>
    <mergeCell ref="M601:M606"/>
    <mergeCell ref="N601:N606"/>
    <mergeCell ref="O601:O606"/>
    <mergeCell ref="AG601:AG606"/>
    <mergeCell ref="AI601:AI606"/>
    <mergeCell ref="AM607:AM612"/>
    <mergeCell ref="AN607:AN612"/>
    <mergeCell ref="AO607:AO612"/>
    <mergeCell ref="AV607:AV612"/>
    <mergeCell ref="AW607:AW612"/>
    <mergeCell ref="A613:A618"/>
    <mergeCell ref="B613:B618"/>
    <mergeCell ref="C613:C618"/>
    <mergeCell ref="D613:D618"/>
    <mergeCell ref="E613:E618"/>
    <mergeCell ref="F613:F618"/>
    <mergeCell ref="H613:H618"/>
    <mergeCell ref="I613:I618"/>
    <mergeCell ref="J613:J618"/>
    <mergeCell ref="K613:K618"/>
    <mergeCell ref="L613:L618"/>
    <mergeCell ref="M613:M618"/>
    <mergeCell ref="N613:N618"/>
    <mergeCell ref="O613:O618"/>
    <mergeCell ref="A607:A612"/>
    <mergeCell ref="B607:B612"/>
    <mergeCell ref="C607:C612"/>
    <mergeCell ref="D607:D612"/>
    <mergeCell ref="E607:E612"/>
    <mergeCell ref="AG613:AG618"/>
    <mergeCell ref="AH613:AH618"/>
    <mergeCell ref="AI613:AI618"/>
    <mergeCell ref="AK613:AK618"/>
    <mergeCell ref="AL613:AL618"/>
    <mergeCell ref="AM613:AM618"/>
    <mergeCell ref="AN613:AN618"/>
    <mergeCell ref="AO613:AO618"/>
    <mergeCell ref="AV613:AV618"/>
    <mergeCell ref="AW613:AW618"/>
    <mergeCell ref="A619:A624"/>
    <mergeCell ref="B619:B624"/>
    <mergeCell ref="C619:C624"/>
    <mergeCell ref="D619:D624"/>
    <mergeCell ref="E619:E624"/>
    <mergeCell ref="F619:F624"/>
    <mergeCell ref="H619:H624"/>
    <mergeCell ref="I619:I624"/>
    <mergeCell ref="J619:J624"/>
    <mergeCell ref="K619:K624"/>
    <mergeCell ref="L619:L624"/>
    <mergeCell ref="M619:M624"/>
    <mergeCell ref="N619:N624"/>
    <mergeCell ref="O619:O624"/>
    <mergeCell ref="W620:W624"/>
    <mergeCell ref="AG619:AG624"/>
    <mergeCell ref="AH619:AH624"/>
    <mergeCell ref="AI619:AI624"/>
    <mergeCell ref="AK619:AK624"/>
    <mergeCell ref="AL619:AL624"/>
    <mergeCell ref="AM619:AM624"/>
    <mergeCell ref="AN619:AN624"/>
    <mergeCell ref="AO619:AO624"/>
    <mergeCell ref="AV619:AV624"/>
    <mergeCell ref="AW619:AW624"/>
    <mergeCell ref="P613:P618"/>
    <mergeCell ref="Q613:Q618"/>
    <mergeCell ref="R613:R618"/>
    <mergeCell ref="A625:A630"/>
    <mergeCell ref="B625:B630"/>
    <mergeCell ref="C625:C630"/>
    <mergeCell ref="D625:D630"/>
    <mergeCell ref="E625:E630"/>
    <mergeCell ref="F625:F630"/>
    <mergeCell ref="H625:H630"/>
    <mergeCell ref="I625:I630"/>
    <mergeCell ref="J625:J630"/>
    <mergeCell ref="K625:K630"/>
    <mergeCell ref="L625:L630"/>
    <mergeCell ref="M625:M630"/>
    <mergeCell ref="N625:N630"/>
    <mergeCell ref="O625:O630"/>
    <mergeCell ref="V620:V624"/>
    <mergeCell ref="P619:P624"/>
    <mergeCell ref="Q619:Q624"/>
    <mergeCell ref="R619:R624"/>
    <mergeCell ref="S619:S624"/>
    <mergeCell ref="T619:T624"/>
    <mergeCell ref="U619:U624"/>
    <mergeCell ref="AG625:AG630"/>
    <mergeCell ref="AH625:AH630"/>
    <mergeCell ref="AI625:AI630"/>
    <mergeCell ref="AK625:AK630"/>
    <mergeCell ref="AL625:AL630"/>
    <mergeCell ref="AM625:AM630"/>
    <mergeCell ref="AN625:AN630"/>
    <mergeCell ref="AO625:AO630"/>
    <mergeCell ref="AV625:AV630"/>
    <mergeCell ref="AW625:AW630"/>
    <mergeCell ref="A631:A636"/>
    <mergeCell ref="B631:B636"/>
    <mergeCell ref="C631:C636"/>
    <mergeCell ref="D631:D636"/>
    <mergeCell ref="E631:E636"/>
    <mergeCell ref="F631:F636"/>
    <mergeCell ref="H631:H636"/>
    <mergeCell ref="I631:I636"/>
    <mergeCell ref="J631:J636"/>
    <mergeCell ref="K631:K636"/>
    <mergeCell ref="L631:L636"/>
    <mergeCell ref="M631:M636"/>
    <mergeCell ref="N631:N636"/>
    <mergeCell ref="O631:O636"/>
    <mergeCell ref="W627:W630"/>
    <mergeCell ref="V627:V630"/>
    <mergeCell ref="AG631:AG636"/>
    <mergeCell ref="AH631:AH636"/>
    <mergeCell ref="AI631:AI636"/>
    <mergeCell ref="AK631:AK636"/>
    <mergeCell ref="AL631:AL636"/>
    <mergeCell ref="AM631:AM636"/>
    <mergeCell ref="AN631:AN636"/>
    <mergeCell ref="AO631:AO636"/>
    <mergeCell ref="AV631:AV636"/>
    <mergeCell ref="AW631:AW636"/>
    <mergeCell ref="A637:A642"/>
    <mergeCell ref="B637:B642"/>
    <mergeCell ref="C637:C642"/>
    <mergeCell ref="D637:D642"/>
    <mergeCell ref="E637:E642"/>
    <mergeCell ref="F637:F642"/>
    <mergeCell ref="H637:H642"/>
    <mergeCell ref="I637:I642"/>
    <mergeCell ref="J637:J642"/>
    <mergeCell ref="K637:K642"/>
    <mergeCell ref="L637:L642"/>
    <mergeCell ref="M637:M642"/>
    <mergeCell ref="N637:N642"/>
    <mergeCell ref="O637:O642"/>
    <mergeCell ref="AG637:AG642"/>
    <mergeCell ref="AH637:AH642"/>
    <mergeCell ref="AI637:AI642"/>
    <mergeCell ref="AK637:AK642"/>
    <mergeCell ref="AL637:AL642"/>
    <mergeCell ref="AM637:AM642"/>
    <mergeCell ref="AN637:AN642"/>
    <mergeCell ref="AO637:AO642"/>
    <mergeCell ref="AV637:AV642"/>
    <mergeCell ref="AW637:AW642"/>
    <mergeCell ref="S631:S636"/>
    <mergeCell ref="T631:T636"/>
    <mergeCell ref="A643:A648"/>
    <mergeCell ref="B643:B648"/>
    <mergeCell ref="C643:C648"/>
    <mergeCell ref="D643:D648"/>
    <mergeCell ref="E643:E648"/>
    <mergeCell ref="F643:F648"/>
    <mergeCell ref="H643:H648"/>
    <mergeCell ref="I643:I648"/>
    <mergeCell ref="J643:J648"/>
    <mergeCell ref="K643:K648"/>
    <mergeCell ref="L643:L648"/>
    <mergeCell ref="M643:M648"/>
    <mergeCell ref="N643:N648"/>
    <mergeCell ref="O643:O648"/>
    <mergeCell ref="AG643:AG648"/>
    <mergeCell ref="AH643:AH648"/>
    <mergeCell ref="Z643:Z648"/>
    <mergeCell ref="Y643:Y648"/>
    <mergeCell ref="AA643:AA648"/>
    <mergeCell ref="AB643:AB648"/>
    <mergeCell ref="AC643:AC648"/>
    <mergeCell ref="AD643:AD648"/>
    <mergeCell ref="AF643:AF648"/>
    <mergeCell ref="G643:G648"/>
    <mergeCell ref="AI643:AI648"/>
    <mergeCell ref="AK643:AK648"/>
    <mergeCell ref="AL643:AL648"/>
    <mergeCell ref="AM643:AM648"/>
    <mergeCell ref="AN643:AN648"/>
    <mergeCell ref="AO643:AO648"/>
    <mergeCell ref="AV643:AV648"/>
    <mergeCell ref="AW643:AW648"/>
    <mergeCell ref="G667:G672"/>
    <mergeCell ref="A655:A660"/>
    <mergeCell ref="B655:B660"/>
    <mergeCell ref="C655:C660"/>
    <mergeCell ref="D655:D660"/>
    <mergeCell ref="E655:E660"/>
    <mergeCell ref="F655:F660"/>
    <mergeCell ref="H655:H660"/>
    <mergeCell ref="I655:I660"/>
    <mergeCell ref="J655:J660"/>
    <mergeCell ref="K655:K660"/>
    <mergeCell ref="L655:L660"/>
    <mergeCell ref="M655:M660"/>
    <mergeCell ref="N655:N660"/>
    <mergeCell ref="O655:O660"/>
    <mergeCell ref="AG655:AG660"/>
    <mergeCell ref="AH655:AH660"/>
    <mergeCell ref="AI655:AI660"/>
    <mergeCell ref="AK655:AK660"/>
    <mergeCell ref="AL655:AL660"/>
    <mergeCell ref="AM655:AM660"/>
    <mergeCell ref="AN655:AN660"/>
    <mergeCell ref="AO655:AO660"/>
    <mergeCell ref="AV655:AV660"/>
    <mergeCell ref="AW655:AW660"/>
    <mergeCell ref="AC652:AC653"/>
    <mergeCell ref="C571:C576"/>
    <mergeCell ref="D571:D576"/>
    <mergeCell ref="E571:E576"/>
    <mergeCell ref="F571:F576"/>
    <mergeCell ref="W572:W576"/>
    <mergeCell ref="V572:V576"/>
    <mergeCell ref="AB571:AB576"/>
    <mergeCell ref="W578:W582"/>
    <mergeCell ref="V578:V582"/>
    <mergeCell ref="W553:W558"/>
    <mergeCell ref="V553:V558"/>
    <mergeCell ref="W559:W564"/>
    <mergeCell ref="V559:V564"/>
    <mergeCell ref="W568:W570"/>
    <mergeCell ref="V568:V570"/>
    <mergeCell ref="K577:K582"/>
    <mergeCell ref="L577:L582"/>
    <mergeCell ref="M577:M582"/>
    <mergeCell ref="N577:N582"/>
    <mergeCell ref="O577:O582"/>
    <mergeCell ref="S553:S558"/>
    <mergeCell ref="T553:T558"/>
    <mergeCell ref="U553:U558"/>
    <mergeCell ref="P577:P582"/>
    <mergeCell ref="X553:X558"/>
    <mergeCell ref="Y553:Y558"/>
    <mergeCell ref="Z553:Z558"/>
    <mergeCell ref="AA553:AA558"/>
    <mergeCell ref="AB553:AB558"/>
    <mergeCell ref="W607:W612"/>
    <mergeCell ref="V607:V612"/>
    <mergeCell ref="W614:W618"/>
    <mergeCell ref="V614:V618"/>
    <mergeCell ref="X568:X570"/>
    <mergeCell ref="Y568:Y570"/>
    <mergeCell ref="Z568:Z570"/>
    <mergeCell ref="P566:P570"/>
    <mergeCell ref="Q566:Q570"/>
    <mergeCell ref="R566:R570"/>
    <mergeCell ref="S566:S569"/>
    <mergeCell ref="T566:T570"/>
    <mergeCell ref="U566:U570"/>
    <mergeCell ref="W583:W586"/>
    <mergeCell ref="P583:P586"/>
    <mergeCell ref="Q583:Q586"/>
    <mergeCell ref="R583:R586"/>
    <mergeCell ref="S583:S586"/>
    <mergeCell ref="T583:T586"/>
    <mergeCell ref="U583:U586"/>
    <mergeCell ref="V583:V586"/>
    <mergeCell ref="R607:R612"/>
    <mergeCell ref="S607:S612"/>
    <mergeCell ref="Q595:Q600"/>
    <mergeCell ref="R595:R600"/>
    <mergeCell ref="S595:S600"/>
    <mergeCell ref="T595:T600"/>
    <mergeCell ref="U595:U600"/>
    <mergeCell ref="R601:R604"/>
    <mergeCell ref="S613:S618"/>
    <mergeCell ref="T613:T618"/>
    <mergeCell ref="U613:U618"/>
  </mergeCells>
  <phoneticPr fontId="33" type="noConversion"/>
  <conditionalFormatting sqref="P451:P480 AI451:AI480 P9:P26 AI9:AI26 AI33:AI74 P33:P74 P81:P104 AI81:AI104 P154:P171 AI154:AI171 AI214:AI255 P214:P255 AI178:AI207 P178:P207 P268:P333 P352:P399 P415:P444 AI415:AI444 AI487:AI498 P487:P498 P505:P540 AI268:AI399 AI123:AI147 P123:P147 AI505:AI654">
    <cfRule type="cellIs" dxfId="424" priority="533" operator="equal">
      <formula>"Muy Alta"</formula>
    </cfRule>
    <cfRule type="cellIs" dxfId="423" priority="534" operator="equal">
      <formula>"Alta"</formula>
    </cfRule>
    <cfRule type="cellIs" dxfId="422" priority="535" operator="equal">
      <formula>"Media"</formula>
    </cfRule>
    <cfRule type="cellIs" dxfId="421" priority="536" operator="equal">
      <formula>"Baja"</formula>
    </cfRule>
    <cfRule type="cellIs" dxfId="420" priority="537" operator="equal">
      <formula>"Muy Baja"</formula>
    </cfRule>
  </conditionalFormatting>
  <conditionalFormatting sqref="S451:S480 S9:S26 S33:S74 S81:S104 S154:S171 S214:S255 S178:S207 S268:S333 S352:S399 S415:S444 S487:S498 S505:S540 S123:S147">
    <cfRule type="cellIs" dxfId="419" priority="538" operator="equal">
      <formula>"Mayor"</formula>
    </cfRule>
    <cfRule type="cellIs" dxfId="418" priority="539" operator="equal">
      <formula>"Moderado"</formula>
    </cfRule>
    <cfRule type="cellIs" dxfId="417" priority="540" operator="equal">
      <formula>"Menor"</formula>
    </cfRule>
    <cfRule type="cellIs" dxfId="416" priority="541" operator="equal">
      <formula>"Leve"</formula>
    </cfRule>
    <cfRule type="cellIs" dxfId="415" priority="542" operator="equal">
      <formula>"Catastrófico"</formula>
    </cfRule>
  </conditionalFormatting>
  <conditionalFormatting sqref="U451:U480 U9:U26 U33:U74 U81:U104 U154:U171 U214:U255 U178:U207 U268:U333 U352:U399 U415:U444 U487:U498 U505:U540 U123:U147">
    <cfRule type="containsText" dxfId="414" priority="521" operator="containsText" text="Extremo">
      <formula>NOT(ISERROR(SEARCH("Extremo",U9)))</formula>
    </cfRule>
    <cfRule type="containsText" dxfId="413" priority="522" operator="containsText" text="Alto">
      <formula>NOT(ISERROR(SEARCH("Alto",U9)))</formula>
    </cfRule>
    <cfRule type="containsText" dxfId="412" priority="523" operator="containsText" text="Moderado">
      <formula>NOT(ISERROR(SEARCH("Moderado",U9)))</formula>
    </cfRule>
    <cfRule type="containsText" dxfId="411" priority="524" operator="containsText" text="Bajo">
      <formula>NOT(ISERROR(SEARCH("Bajo",U9)))</formula>
    </cfRule>
  </conditionalFormatting>
  <conditionalFormatting sqref="AM451:AM480 AM9:AM26 AM33:AM74 AM81:AM104 AM214:AM255 AM178:AM207 AM268:AM333 AM352:AM399 AM415:AM444 AM487:AM498 AM505:AM540 AM123:AM171">
    <cfRule type="cellIs" dxfId="410" priority="529" operator="equal">
      <formula>"Catastrófico"</formula>
    </cfRule>
    <cfRule type="cellIs" dxfId="409" priority="530" operator="equal">
      <formula>"Mayor"</formula>
    </cfRule>
    <cfRule type="cellIs" dxfId="408" priority="531" operator="equal">
      <formula>"Menor"</formula>
    </cfRule>
    <cfRule type="cellIs" dxfId="407" priority="532" operator="equal">
      <formula>"Leve"</formula>
    </cfRule>
  </conditionalFormatting>
  <conditionalFormatting sqref="AM451:AN480 AM9:AN26 AM33:AN74 AM81:AN104 AM154:AN171 AM214:AN255 AM178:AN207 AM268:AN333 AM352:AN399 AM415:AN444 AM487:AN498 AM505:AN540 AM148:AM153 AM123:AN147">
    <cfRule type="cellIs" dxfId="406" priority="527" operator="equal">
      <formula>"Moderado"</formula>
    </cfRule>
  </conditionalFormatting>
  <conditionalFormatting sqref="AN451:AN480 AN9:AN26 AN33:AN74 AN81:AN104 AN154:AN171 AN214:AN255 AN178:AN207 AN268:AN333 AN352:AN399 AN415:AN444 AN487:AN498 AN505:AN540 AN123:AN147">
    <cfRule type="cellIs" dxfId="405" priority="525" operator="equal">
      <formula>"Extremo"</formula>
    </cfRule>
    <cfRule type="cellIs" dxfId="404" priority="526" operator="equal">
      <formula>"Alto"</formula>
    </cfRule>
    <cfRule type="cellIs" dxfId="403" priority="528" operator="equal">
      <formula>"Bajo"</formula>
    </cfRule>
  </conditionalFormatting>
  <conditionalFormatting sqref="P541:P546">
    <cfRule type="cellIs" dxfId="402" priority="506" operator="equal">
      <formula>"Muy Alta"</formula>
    </cfRule>
    <cfRule type="cellIs" dxfId="401" priority="507" operator="equal">
      <formula>"Alta"</formula>
    </cfRule>
    <cfRule type="cellIs" dxfId="400" priority="508" operator="equal">
      <formula>"Media"</formula>
    </cfRule>
    <cfRule type="cellIs" dxfId="399" priority="509" operator="equal">
      <formula>"Baja"</formula>
    </cfRule>
    <cfRule type="cellIs" dxfId="398" priority="510" operator="equal">
      <formula>"Muy Baja"</formula>
    </cfRule>
  </conditionalFormatting>
  <conditionalFormatting sqref="S541:S546">
    <cfRule type="cellIs" dxfId="397" priority="516" operator="equal">
      <formula>"Mayor"</formula>
    </cfRule>
    <cfRule type="cellIs" dxfId="396" priority="517" operator="equal">
      <formula>"Moderado"</formula>
    </cfRule>
    <cfRule type="cellIs" dxfId="395" priority="518" operator="equal">
      <formula>"Menor"</formula>
    </cfRule>
    <cfRule type="cellIs" dxfId="394" priority="519" operator="equal">
      <formula>"Leve"</formula>
    </cfRule>
    <cfRule type="cellIs" dxfId="393" priority="520" operator="equal">
      <formula>"Catastrófico"</formula>
    </cfRule>
  </conditionalFormatting>
  <conditionalFormatting sqref="U541:U546">
    <cfRule type="containsText" dxfId="392" priority="494" operator="containsText" text="Extremo">
      <formula>NOT(ISERROR(SEARCH("Extremo",U541)))</formula>
    </cfRule>
    <cfRule type="containsText" dxfId="391" priority="495" operator="containsText" text="Alto">
      <formula>NOT(ISERROR(SEARCH("Alto",U541)))</formula>
    </cfRule>
    <cfRule type="containsText" dxfId="390" priority="496" operator="containsText" text="Moderado">
      <formula>NOT(ISERROR(SEARCH("Moderado",U541)))</formula>
    </cfRule>
    <cfRule type="containsText" dxfId="389" priority="497" operator="containsText" text="Bajo">
      <formula>NOT(ISERROR(SEARCH("Bajo",U541)))</formula>
    </cfRule>
  </conditionalFormatting>
  <conditionalFormatting sqref="AM541:AM546">
    <cfRule type="cellIs" dxfId="388" priority="502" operator="equal">
      <formula>"Catastrófico"</formula>
    </cfRule>
    <cfRule type="cellIs" dxfId="387" priority="503" operator="equal">
      <formula>"Mayor"</formula>
    </cfRule>
    <cfRule type="cellIs" dxfId="386" priority="504" operator="equal">
      <formula>"Menor"</formula>
    </cfRule>
    <cfRule type="cellIs" dxfId="385" priority="505" operator="equal">
      <formula>"Leve"</formula>
    </cfRule>
  </conditionalFormatting>
  <conditionalFormatting sqref="AM541:AN546">
    <cfRule type="cellIs" dxfId="384" priority="500" operator="equal">
      <formula>"Moderado"</formula>
    </cfRule>
  </conditionalFormatting>
  <conditionalFormatting sqref="AN541:AN546">
    <cfRule type="cellIs" dxfId="383" priority="498" operator="equal">
      <formula>"Extremo"</formula>
    </cfRule>
    <cfRule type="cellIs" dxfId="382" priority="499" operator="equal">
      <formula>"Alto"</formula>
    </cfRule>
    <cfRule type="cellIs" dxfId="381" priority="501" operator="equal">
      <formula>"Bajo"</formula>
    </cfRule>
  </conditionalFormatting>
  <conditionalFormatting sqref="P105:P109 AI105:AI109 AI116 P116">
    <cfRule type="cellIs" dxfId="380" priority="484" operator="equal">
      <formula>"Muy Alta"</formula>
    </cfRule>
    <cfRule type="cellIs" dxfId="379" priority="485" operator="equal">
      <formula>"Alta"</formula>
    </cfRule>
    <cfRule type="cellIs" dxfId="378" priority="486" operator="equal">
      <formula>"Media"</formula>
    </cfRule>
    <cfRule type="cellIs" dxfId="377" priority="487" operator="equal">
      <formula>"Baja"</formula>
    </cfRule>
    <cfRule type="cellIs" dxfId="376" priority="488" operator="equal">
      <formula>"Muy Baja"</formula>
    </cfRule>
  </conditionalFormatting>
  <conditionalFormatting sqref="S105:S109 S116">
    <cfRule type="cellIs" dxfId="375" priority="489" operator="equal">
      <formula>"Mayor"</formula>
    </cfRule>
    <cfRule type="cellIs" dxfId="374" priority="490" operator="equal">
      <formula>"Moderado"</formula>
    </cfRule>
    <cfRule type="cellIs" dxfId="373" priority="491" operator="equal">
      <formula>"Menor"</formula>
    </cfRule>
    <cfRule type="cellIs" dxfId="372" priority="492" operator="equal">
      <formula>"Leve"</formula>
    </cfRule>
    <cfRule type="cellIs" dxfId="371" priority="493" operator="equal">
      <formula>"Catastrófico"</formula>
    </cfRule>
  </conditionalFormatting>
  <conditionalFormatting sqref="U105:U109 U116">
    <cfRule type="containsText" dxfId="370" priority="472" operator="containsText" text="Extremo">
      <formula>NOT(ISERROR(SEARCH("Extremo",U105)))</formula>
    </cfRule>
    <cfRule type="containsText" dxfId="369" priority="473" operator="containsText" text="Alto">
      <formula>NOT(ISERROR(SEARCH("Alto",U105)))</formula>
    </cfRule>
    <cfRule type="containsText" dxfId="368" priority="474" operator="containsText" text="Moderado">
      <formula>NOT(ISERROR(SEARCH("Moderado",U105)))</formula>
    </cfRule>
    <cfRule type="containsText" dxfId="367" priority="475" operator="containsText" text="Bajo">
      <formula>NOT(ISERROR(SEARCH("Bajo",U105)))</formula>
    </cfRule>
  </conditionalFormatting>
  <conditionalFormatting sqref="AM105:AM109 AM116">
    <cfRule type="cellIs" dxfId="366" priority="480" operator="equal">
      <formula>"Catastrófico"</formula>
    </cfRule>
    <cfRule type="cellIs" dxfId="365" priority="481" operator="equal">
      <formula>"Mayor"</formula>
    </cfRule>
    <cfRule type="cellIs" dxfId="364" priority="482" operator="equal">
      <formula>"Menor"</formula>
    </cfRule>
    <cfRule type="cellIs" dxfId="363" priority="483" operator="equal">
      <formula>"Leve"</formula>
    </cfRule>
  </conditionalFormatting>
  <conditionalFormatting sqref="AM105:AN109 AM116:AN116">
    <cfRule type="cellIs" dxfId="362" priority="478" operator="equal">
      <formula>"Moderado"</formula>
    </cfRule>
  </conditionalFormatting>
  <conditionalFormatting sqref="AN105:AN109 AN116">
    <cfRule type="cellIs" dxfId="361" priority="476" operator="equal">
      <formula>"Extremo"</formula>
    </cfRule>
    <cfRule type="cellIs" dxfId="360" priority="477" operator="equal">
      <formula>"Alto"</formula>
    </cfRule>
    <cfRule type="cellIs" dxfId="359" priority="479" operator="equal">
      <formula>"Bajo"</formula>
    </cfRule>
  </conditionalFormatting>
  <conditionalFormatting sqref="P547 P559 P565:P566 P571 P577 P583 P587:P595 P553 P613 P619 P625 P631 P637 P643 P655 P601:P607">
    <cfRule type="cellIs" dxfId="358" priority="462" operator="equal">
      <formula>"Muy Alta"</formula>
    </cfRule>
    <cfRule type="cellIs" dxfId="357" priority="463" operator="equal">
      <formula>"Alta"</formula>
    </cfRule>
    <cfRule type="cellIs" dxfId="356" priority="464" operator="equal">
      <formula>"Media"</formula>
    </cfRule>
    <cfRule type="cellIs" dxfId="355" priority="465" operator="equal">
      <formula>"Baja"</formula>
    </cfRule>
    <cfRule type="cellIs" dxfId="354" priority="466" operator="equal">
      <formula>"Muy Baja"</formula>
    </cfRule>
  </conditionalFormatting>
  <conditionalFormatting sqref="S553 S559 S565:S566 S571 S577 S583 S587:S595 S613 S619 S625 S631 S601:S607">
    <cfRule type="cellIs" dxfId="353" priority="467" operator="equal">
      <formula>"Mayor"</formula>
    </cfRule>
    <cfRule type="cellIs" dxfId="352" priority="468" operator="equal">
      <formula>"Moderado"</formula>
    </cfRule>
    <cfRule type="cellIs" dxfId="351" priority="469" operator="equal">
      <formula>"Menor"</formula>
    </cfRule>
    <cfRule type="cellIs" dxfId="350" priority="470" operator="equal">
      <formula>"Leve"</formula>
    </cfRule>
    <cfRule type="cellIs" dxfId="349" priority="471" operator="equal">
      <formula>"Catastrófico"</formula>
    </cfRule>
  </conditionalFormatting>
  <conditionalFormatting sqref="U553 U559 U565:U566 U571 U577 U583 U587:U595 U613 U619 U625 U631 U601:U607">
    <cfRule type="containsText" dxfId="348" priority="450" operator="containsText" text="Extremo">
      <formula>NOT(ISERROR(SEARCH("Extremo",U553)))</formula>
    </cfRule>
    <cfRule type="containsText" dxfId="347" priority="451" operator="containsText" text="Alto">
      <formula>NOT(ISERROR(SEARCH("Alto",U553)))</formula>
    </cfRule>
    <cfRule type="containsText" dxfId="346" priority="452" operator="containsText" text="Moderado">
      <formula>NOT(ISERROR(SEARCH("Moderado",U553)))</formula>
    </cfRule>
    <cfRule type="containsText" dxfId="345" priority="453" operator="containsText" text="Bajo">
      <formula>NOT(ISERROR(SEARCH("Bajo",U553)))</formula>
    </cfRule>
  </conditionalFormatting>
  <conditionalFormatting sqref="AM547:AM648">
    <cfRule type="cellIs" dxfId="344" priority="458" operator="equal">
      <formula>"Catastrófico"</formula>
    </cfRule>
    <cfRule type="cellIs" dxfId="343" priority="459" operator="equal">
      <formula>"Mayor"</formula>
    </cfRule>
    <cfRule type="cellIs" dxfId="342" priority="460" operator="equal">
      <formula>"Menor"</formula>
    </cfRule>
    <cfRule type="cellIs" dxfId="341" priority="461" operator="equal">
      <formula>"Leve"</formula>
    </cfRule>
  </conditionalFormatting>
  <conditionalFormatting sqref="AM547:AN648">
    <cfRule type="cellIs" dxfId="340" priority="456" operator="equal">
      <formula>"Moderado"</formula>
    </cfRule>
  </conditionalFormatting>
  <conditionalFormatting sqref="AN547:AN648">
    <cfRule type="cellIs" dxfId="339" priority="454" operator="equal">
      <formula>"Extremo"</formula>
    </cfRule>
    <cfRule type="cellIs" dxfId="338" priority="455" operator="equal">
      <formula>"Alto"</formula>
    </cfRule>
    <cfRule type="cellIs" dxfId="337" priority="457" operator="equal">
      <formula>"Bajo"</formula>
    </cfRule>
  </conditionalFormatting>
  <conditionalFormatting sqref="P445 AI445:AI450">
    <cfRule type="cellIs" dxfId="336" priority="391" operator="equal">
      <formula>"Muy Alta"</formula>
    </cfRule>
    <cfRule type="cellIs" dxfId="335" priority="392" operator="equal">
      <formula>"Alta"</formula>
    </cfRule>
    <cfRule type="cellIs" dxfId="334" priority="393" operator="equal">
      <formula>"Media"</formula>
    </cfRule>
    <cfRule type="cellIs" dxfId="333" priority="394" operator="equal">
      <formula>"Baja"</formula>
    </cfRule>
    <cfRule type="cellIs" dxfId="332" priority="395" operator="equal">
      <formula>"Muy Baja"</formula>
    </cfRule>
  </conditionalFormatting>
  <conditionalFormatting sqref="U445">
    <cfRule type="containsText" dxfId="331" priority="379" operator="containsText" text="Extremo">
      <formula>NOT(ISERROR(SEARCH("Extremo",U445)))</formula>
    </cfRule>
    <cfRule type="containsText" dxfId="330" priority="380" operator="containsText" text="Alto">
      <formula>NOT(ISERROR(SEARCH("Alto",U445)))</formula>
    </cfRule>
    <cfRule type="containsText" dxfId="329" priority="381" operator="containsText" text="Moderado">
      <formula>NOT(ISERROR(SEARCH("Moderado",U445)))</formula>
    </cfRule>
    <cfRule type="containsText" dxfId="328" priority="382" operator="containsText" text="Bajo">
      <formula>NOT(ISERROR(SEARCH("Bajo",U445)))</formula>
    </cfRule>
  </conditionalFormatting>
  <conditionalFormatting sqref="AM445:AM450">
    <cfRule type="cellIs" dxfId="327" priority="387" operator="equal">
      <formula>"Catastrófico"</formula>
    </cfRule>
    <cfRule type="cellIs" dxfId="326" priority="388" operator="equal">
      <formula>"Mayor"</formula>
    </cfRule>
    <cfRule type="cellIs" dxfId="325" priority="389" operator="equal">
      <formula>"Menor"</formula>
    </cfRule>
    <cfRule type="cellIs" dxfId="324" priority="390" operator="equal">
      <formula>"Leve"</formula>
    </cfRule>
  </conditionalFormatting>
  <conditionalFormatting sqref="AN445:AN450">
    <cfRule type="cellIs" dxfId="323" priority="383" operator="equal">
      <formula>"Extremo"</formula>
    </cfRule>
    <cfRule type="cellIs" dxfId="322" priority="384" operator="equal">
      <formula>"Alto"</formula>
    </cfRule>
    <cfRule type="cellIs" dxfId="321" priority="385" operator="equal">
      <formula>"Bajo"</formula>
    </cfRule>
  </conditionalFormatting>
  <conditionalFormatting sqref="AM445:AN450">
    <cfRule type="cellIs" dxfId="320" priority="386" operator="equal">
      <formula>"Moderado"</formula>
    </cfRule>
  </conditionalFormatting>
  <conditionalFormatting sqref="S445">
    <cfRule type="cellIs" dxfId="319" priority="396" operator="equal">
      <formula>"Mayor"</formula>
    </cfRule>
    <cfRule type="cellIs" dxfId="318" priority="397" operator="equal">
      <formula>"Moderado"</formula>
    </cfRule>
    <cfRule type="cellIs" dxfId="317" priority="398" operator="equal">
      <formula>"Menor"</formula>
    </cfRule>
    <cfRule type="cellIs" dxfId="316" priority="399" operator="equal">
      <formula>"Leve"</formula>
    </cfRule>
    <cfRule type="cellIs" dxfId="315" priority="400" operator="equal">
      <formula>"Catastrófico"</formula>
    </cfRule>
  </conditionalFormatting>
  <conditionalFormatting sqref="P27 AI27:AI32">
    <cfRule type="cellIs" dxfId="314" priority="374" operator="equal">
      <formula>"Muy Alta"</formula>
    </cfRule>
    <cfRule type="cellIs" dxfId="313" priority="375" operator="equal">
      <formula>"Alta"</formula>
    </cfRule>
    <cfRule type="cellIs" dxfId="312" priority="376" operator="equal">
      <formula>"Media"</formula>
    </cfRule>
    <cfRule type="cellIs" dxfId="311" priority="377" operator="equal">
      <formula>"Baja"</formula>
    </cfRule>
    <cfRule type="cellIs" dxfId="310" priority="378" operator="equal">
      <formula>"Muy Baja"</formula>
    </cfRule>
  </conditionalFormatting>
  <conditionalFormatting sqref="AM27:AM32">
    <cfRule type="cellIs" dxfId="309" priority="370" operator="equal">
      <formula>"Catastrófico"</formula>
    </cfRule>
    <cfRule type="cellIs" dxfId="308" priority="371" operator="equal">
      <formula>"Mayor"</formula>
    </cfRule>
    <cfRule type="cellIs" dxfId="307" priority="372" operator="equal">
      <formula>"Menor"</formula>
    </cfRule>
    <cfRule type="cellIs" dxfId="306" priority="373" operator="equal">
      <formula>"Leve"</formula>
    </cfRule>
  </conditionalFormatting>
  <conditionalFormatting sqref="AN27:AN32">
    <cfRule type="cellIs" dxfId="305" priority="366" operator="equal">
      <formula>"Extremo"</formula>
    </cfRule>
    <cfRule type="cellIs" dxfId="304" priority="367" operator="equal">
      <formula>"Alto"</formula>
    </cfRule>
    <cfRule type="cellIs" dxfId="303" priority="368" operator="equal">
      <formula>"Bajo"</formula>
    </cfRule>
  </conditionalFormatting>
  <conditionalFormatting sqref="AM27:AN32">
    <cfRule type="cellIs" dxfId="302" priority="369" operator="equal">
      <formula>"Moderado"</formula>
    </cfRule>
  </conditionalFormatting>
  <conditionalFormatting sqref="P75 AI75:AI80">
    <cfRule type="cellIs" dxfId="301" priority="356" operator="equal">
      <formula>"Muy Alta"</formula>
    </cfRule>
    <cfRule type="cellIs" dxfId="300" priority="357" operator="equal">
      <formula>"Alta"</formula>
    </cfRule>
    <cfRule type="cellIs" dxfId="299" priority="358" operator="equal">
      <formula>"Media"</formula>
    </cfRule>
    <cfRule type="cellIs" dxfId="298" priority="359" operator="equal">
      <formula>"Baja"</formula>
    </cfRule>
    <cfRule type="cellIs" dxfId="297" priority="360" operator="equal">
      <formula>"Muy Baja"</formula>
    </cfRule>
  </conditionalFormatting>
  <conditionalFormatting sqref="U75">
    <cfRule type="containsText" dxfId="296" priority="344" operator="containsText" text="Extremo">
      <formula>NOT(ISERROR(SEARCH("Extremo",U75)))</formula>
    </cfRule>
    <cfRule type="containsText" dxfId="295" priority="345" operator="containsText" text="Alto">
      <formula>NOT(ISERROR(SEARCH("Alto",U75)))</formula>
    </cfRule>
    <cfRule type="containsText" dxfId="294" priority="346" operator="containsText" text="Moderado">
      <formula>NOT(ISERROR(SEARCH("Moderado",U75)))</formula>
    </cfRule>
    <cfRule type="containsText" dxfId="293" priority="347" operator="containsText" text="Bajo">
      <formula>NOT(ISERROR(SEARCH("Bajo",U75)))</formula>
    </cfRule>
  </conditionalFormatting>
  <conditionalFormatting sqref="AM75:AM80">
    <cfRule type="cellIs" dxfId="292" priority="352" operator="equal">
      <formula>"Catastrófico"</formula>
    </cfRule>
    <cfRule type="cellIs" dxfId="291" priority="353" operator="equal">
      <formula>"Mayor"</formula>
    </cfRule>
    <cfRule type="cellIs" dxfId="290" priority="354" operator="equal">
      <formula>"Menor"</formula>
    </cfRule>
    <cfRule type="cellIs" dxfId="289" priority="355" operator="equal">
      <formula>"Leve"</formula>
    </cfRule>
  </conditionalFormatting>
  <conditionalFormatting sqref="AN75:AN80">
    <cfRule type="cellIs" dxfId="288" priority="348" operator="equal">
      <formula>"Extremo"</formula>
    </cfRule>
    <cfRule type="cellIs" dxfId="287" priority="349" operator="equal">
      <formula>"Alto"</formula>
    </cfRule>
    <cfRule type="cellIs" dxfId="286" priority="350" operator="equal">
      <formula>"Bajo"</formula>
    </cfRule>
  </conditionalFormatting>
  <conditionalFormatting sqref="AM75:AN80">
    <cfRule type="cellIs" dxfId="285" priority="351" operator="equal">
      <formula>"Moderado"</formula>
    </cfRule>
  </conditionalFormatting>
  <conditionalFormatting sqref="S75">
    <cfRule type="cellIs" dxfId="284" priority="361" operator="equal">
      <formula>"Mayor"</formula>
    </cfRule>
    <cfRule type="cellIs" dxfId="283" priority="362" operator="equal">
      <formula>"Moderado"</formula>
    </cfRule>
    <cfRule type="cellIs" dxfId="282" priority="363" operator="equal">
      <formula>"Menor"</formula>
    </cfRule>
    <cfRule type="cellIs" dxfId="281" priority="364" operator="equal">
      <formula>"Leve"</formula>
    </cfRule>
    <cfRule type="cellIs" dxfId="280" priority="365" operator="equal">
      <formula>"Catastrófico"</formula>
    </cfRule>
  </conditionalFormatting>
  <conditionalFormatting sqref="AM75:AM80">
    <cfRule type="cellIs" dxfId="279" priority="341" operator="equal">
      <formula>"Extremo"</formula>
    </cfRule>
    <cfRule type="cellIs" dxfId="278" priority="342" operator="equal">
      <formula>"Alto"</formula>
    </cfRule>
    <cfRule type="cellIs" dxfId="277" priority="343" operator="equal">
      <formula>"Bajo"</formula>
    </cfRule>
  </conditionalFormatting>
  <conditionalFormatting sqref="P110 AI110:AI115">
    <cfRule type="cellIs" dxfId="276" priority="331" operator="equal">
      <formula>"Muy Alta"</formula>
    </cfRule>
    <cfRule type="cellIs" dxfId="275" priority="332" operator="equal">
      <formula>"Alta"</formula>
    </cfRule>
    <cfRule type="cellIs" dxfId="274" priority="333" operator="equal">
      <formula>"Media"</formula>
    </cfRule>
    <cfRule type="cellIs" dxfId="273" priority="334" operator="equal">
      <formula>"Baja"</formula>
    </cfRule>
    <cfRule type="cellIs" dxfId="272" priority="335" operator="equal">
      <formula>"Muy Baja"</formula>
    </cfRule>
  </conditionalFormatting>
  <conditionalFormatting sqref="U110">
    <cfRule type="containsText" dxfId="271" priority="319" operator="containsText" text="Extremo">
      <formula>NOT(ISERROR(SEARCH("Extremo",U110)))</formula>
    </cfRule>
    <cfRule type="containsText" dxfId="270" priority="320" operator="containsText" text="Alto">
      <formula>NOT(ISERROR(SEARCH("Alto",U110)))</formula>
    </cfRule>
    <cfRule type="containsText" dxfId="269" priority="321" operator="containsText" text="Moderado">
      <formula>NOT(ISERROR(SEARCH("Moderado",U110)))</formula>
    </cfRule>
    <cfRule type="containsText" dxfId="268" priority="322" operator="containsText" text="Bajo">
      <formula>NOT(ISERROR(SEARCH("Bajo",U110)))</formula>
    </cfRule>
  </conditionalFormatting>
  <conditionalFormatting sqref="AM110:AM115">
    <cfRule type="cellIs" dxfId="267" priority="327" operator="equal">
      <formula>"Catastrófico"</formula>
    </cfRule>
    <cfRule type="cellIs" dxfId="266" priority="328" operator="equal">
      <formula>"Mayor"</formula>
    </cfRule>
    <cfRule type="cellIs" dxfId="265" priority="329" operator="equal">
      <formula>"Menor"</formula>
    </cfRule>
    <cfRule type="cellIs" dxfId="264" priority="330" operator="equal">
      <formula>"Leve"</formula>
    </cfRule>
  </conditionalFormatting>
  <conditionalFormatting sqref="AN110:AN115">
    <cfRule type="cellIs" dxfId="263" priority="323" operator="equal">
      <formula>"Extremo"</formula>
    </cfRule>
    <cfRule type="cellIs" dxfId="262" priority="324" operator="equal">
      <formula>"Alto"</formula>
    </cfRule>
    <cfRule type="cellIs" dxfId="261" priority="325" operator="equal">
      <formula>"Bajo"</formula>
    </cfRule>
  </conditionalFormatting>
  <conditionalFormatting sqref="AM110:AN115">
    <cfRule type="cellIs" dxfId="260" priority="326" operator="equal">
      <formula>"Moderado"</formula>
    </cfRule>
  </conditionalFormatting>
  <conditionalFormatting sqref="S110">
    <cfRule type="cellIs" dxfId="259" priority="336" operator="equal">
      <formula>"Mayor"</formula>
    </cfRule>
    <cfRule type="cellIs" dxfId="258" priority="337" operator="equal">
      <formula>"Moderado"</formula>
    </cfRule>
    <cfRule type="cellIs" dxfId="257" priority="338" operator="equal">
      <formula>"Menor"</formula>
    </cfRule>
    <cfRule type="cellIs" dxfId="256" priority="339" operator="equal">
      <formula>"Leve"</formula>
    </cfRule>
    <cfRule type="cellIs" dxfId="255" priority="340" operator="equal">
      <formula>"Catastrófico"</formula>
    </cfRule>
  </conditionalFormatting>
  <conditionalFormatting sqref="U117">
    <cfRule type="containsText" dxfId="254" priority="297" operator="containsText" text="Extremo">
      <formula>NOT(ISERROR(SEARCH("Extremo",U117)))</formula>
    </cfRule>
    <cfRule type="containsText" dxfId="253" priority="298" operator="containsText" text="Alto">
      <formula>NOT(ISERROR(SEARCH("Alto",U117)))</formula>
    </cfRule>
    <cfRule type="containsText" dxfId="252" priority="299" operator="containsText" text="Moderado">
      <formula>NOT(ISERROR(SEARCH("Moderado",U117)))</formula>
    </cfRule>
    <cfRule type="containsText" dxfId="251" priority="300" operator="containsText" text="Bajo">
      <formula>NOT(ISERROR(SEARCH("Bajo",U117)))</formula>
    </cfRule>
  </conditionalFormatting>
  <conditionalFormatting sqref="AN481:AN486">
    <cfRule type="cellIs" dxfId="250" priority="152" operator="equal">
      <formula>"Extremo"</formula>
    </cfRule>
    <cfRule type="cellIs" dxfId="249" priority="153" operator="equal">
      <formula>"Alto"</formula>
    </cfRule>
    <cfRule type="cellIs" dxfId="248" priority="154" operator="equal">
      <formula>"Bajo"</formula>
    </cfRule>
  </conditionalFormatting>
  <conditionalFormatting sqref="S661:S672">
    <cfRule type="cellIs" dxfId="247" priority="90" operator="equal">
      <formula>"Mayor"</formula>
    </cfRule>
    <cfRule type="cellIs" dxfId="246" priority="91" operator="equal">
      <formula>"Moderado"</formula>
    </cfRule>
    <cfRule type="cellIs" dxfId="245" priority="92" operator="equal">
      <formula>"Menor"</formula>
    </cfRule>
    <cfRule type="cellIs" dxfId="244" priority="93" operator="equal">
      <formula>"Leve"</formula>
    </cfRule>
    <cfRule type="cellIs" dxfId="243" priority="94" operator="equal">
      <formula>"Catastrófico"</formula>
    </cfRule>
  </conditionalFormatting>
  <conditionalFormatting sqref="AN499:AN504">
    <cfRule type="cellIs" dxfId="242" priority="139" operator="equal">
      <formula>"Extremo"</formula>
    </cfRule>
    <cfRule type="cellIs" dxfId="241" priority="140" operator="equal">
      <formula>"Alto"</formula>
    </cfRule>
    <cfRule type="cellIs" dxfId="240" priority="141" operator="equal">
      <formula>"Bajo"</formula>
    </cfRule>
  </conditionalFormatting>
  <conditionalFormatting sqref="P117 AI117:AI122">
    <cfRule type="cellIs" dxfId="239" priority="309" operator="equal">
      <formula>"Muy Alta"</formula>
    </cfRule>
    <cfRule type="cellIs" dxfId="238" priority="310" operator="equal">
      <formula>"Alta"</formula>
    </cfRule>
    <cfRule type="cellIs" dxfId="237" priority="311" operator="equal">
      <formula>"Media"</formula>
    </cfRule>
    <cfRule type="cellIs" dxfId="236" priority="312" operator="equal">
      <formula>"Baja"</formula>
    </cfRule>
    <cfRule type="cellIs" dxfId="235" priority="313" operator="equal">
      <formula>"Muy Baja"</formula>
    </cfRule>
  </conditionalFormatting>
  <conditionalFormatting sqref="U208">
    <cfRule type="containsText" dxfId="234" priority="253" operator="containsText" text="Extremo">
      <formula>NOT(ISERROR(SEARCH("Extremo",U208)))</formula>
    </cfRule>
    <cfRule type="containsText" dxfId="233" priority="254" operator="containsText" text="Alto">
      <formula>NOT(ISERROR(SEARCH("Alto",U208)))</formula>
    </cfRule>
    <cfRule type="containsText" dxfId="232" priority="255" operator="containsText" text="Moderado">
      <formula>NOT(ISERROR(SEARCH("Moderado",U208)))</formula>
    </cfRule>
    <cfRule type="containsText" dxfId="231" priority="256" operator="containsText" text="Bajo">
      <formula>NOT(ISERROR(SEARCH("Bajo",U208)))</formula>
    </cfRule>
  </conditionalFormatting>
  <conditionalFormatting sqref="AM117:AM122">
    <cfRule type="cellIs" dxfId="230" priority="305" operator="equal">
      <formula>"Catastrófico"</formula>
    </cfRule>
    <cfRule type="cellIs" dxfId="229" priority="306" operator="equal">
      <formula>"Mayor"</formula>
    </cfRule>
    <cfRule type="cellIs" dxfId="228" priority="307" operator="equal">
      <formula>"Menor"</formula>
    </cfRule>
    <cfRule type="cellIs" dxfId="227" priority="308" operator="equal">
      <formula>"Leve"</formula>
    </cfRule>
  </conditionalFormatting>
  <conditionalFormatting sqref="AN117:AN122">
    <cfRule type="cellIs" dxfId="226" priority="301" operator="equal">
      <formula>"Extremo"</formula>
    </cfRule>
    <cfRule type="cellIs" dxfId="225" priority="302" operator="equal">
      <formula>"Alto"</formula>
    </cfRule>
    <cfRule type="cellIs" dxfId="224" priority="303" operator="equal">
      <formula>"Bajo"</formula>
    </cfRule>
  </conditionalFormatting>
  <conditionalFormatting sqref="AM117:AN122">
    <cfRule type="cellIs" dxfId="223" priority="304" operator="equal">
      <formula>"Moderado"</formula>
    </cfRule>
  </conditionalFormatting>
  <conditionalFormatting sqref="S117">
    <cfRule type="cellIs" dxfId="222" priority="314" operator="equal">
      <formula>"Mayor"</formula>
    </cfRule>
    <cfRule type="cellIs" dxfId="221" priority="315" operator="equal">
      <formula>"Moderado"</formula>
    </cfRule>
    <cfRule type="cellIs" dxfId="220" priority="316" operator="equal">
      <formula>"Menor"</formula>
    </cfRule>
    <cfRule type="cellIs" dxfId="219" priority="317" operator="equal">
      <formula>"Leve"</formula>
    </cfRule>
    <cfRule type="cellIs" dxfId="218" priority="318" operator="equal">
      <formula>"Catastrófico"</formula>
    </cfRule>
  </conditionalFormatting>
  <conditionalFormatting sqref="P148 AI148:AI153">
    <cfRule type="cellIs" dxfId="217" priority="287" operator="equal">
      <formula>"Muy Alta"</formula>
    </cfRule>
    <cfRule type="cellIs" dxfId="216" priority="288" operator="equal">
      <formula>"Alta"</formula>
    </cfRule>
    <cfRule type="cellIs" dxfId="215" priority="289" operator="equal">
      <formula>"Media"</formula>
    </cfRule>
    <cfRule type="cellIs" dxfId="214" priority="290" operator="equal">
      <formula>"Baja"</formula>
    </cfRule>
    <cfRule type="cellIs" dxfId="213" priority="291" operator="equal">
      <formula>"Muy Baja"</formula>
    </cfRule>
  </conditionalFormatting>
  <conditionalFormatting sqref="U172">
    <cfRule type="containsText" dxfId="212" priority="231" operator="containsText" text="Extremo">
      <formula>NOT(ISERROR(SEARCH("Extremo",U172)))</formula>
    </cfRule>
    <cfRule type="containsText" dxfId="211" priority="232" operator="containsText" text="Alto">
      <formula>NOT(ISERROR(SEARCH("Alto",U172)))</formula>
    </cfRule>
    <cfRule type="containsText" dxfId="210" priority="233" operator="containsText" text="Moderado">
      <formula>NOT(ISERROR(SEARCH("Moderado",U172)))</formula>
    </cfRule>
    <cfRule type="containsText" dxfId="209" priority="234" operator="containsText" text="Bajo">
      <formula>NOT(ISERROR(SEARCH("Bajo",U172)))</formula>
    </cfRule>
  </conditionalFormatting>
  <conditionalFormatting sqref="AN148:AN153">
    <cfRule type="cellIs" dxfId="208" priority="279" operator="equal">
      <formula>"Extremo"</formula>
    </cfRule>
    <cfRule type="cellIs" dxfId="207" priority="280" operator="equal">
      <formula>"Alto"</formula>
    </cfRule>
    <cfRule type="cellIs" dxfId="206" priority="281" operator="equal">
      <formula>"Bajo"</formula>
    </cfRule>
  </conditionalFormatting>
  <conditionalFormatting sqref="AN148:AN153">
    <cfRule type="cellIs" dxfId="205" priority="282" operator="equal">
      <formula>"Moderado"</formula>
    </cfRule>
  </conditionalFormatting>
  <conditionalFormatting sqref="S148">
    <cfRule type="cellIs" dxfId="204" priority="292" operator="equal">
      <formula>"Mayor"</formula>
    </cfRule>
    <cfRule type="cellIs" dxfId="203" priority="293" operator="equal">
      <formula>"Moderado"</formula>
    </cfRule>
    <cfRule type="cellIs" dxfId="202" priority="294" operator="equal">
      <formula>"Menor"</formula>
    </cfRule>
    <cfRule type="cellIs" dxfId="201" priority="295" operator="equal">
      <formula>"Leve"</formula>
    </cfRule>
    <cfRule type="cellIs" dxfId="200" priority="296" operator="equal">
      <formula>"Catastrófico"</formula>
    </cfRule>
  </conditionalFormatting>
  <conditionalFormatting sqref="P208 AI208:AI213">
    <cfRule type="cellIs" dxfId="199" priority="265" operator="equal">
      <formula>"Muy Alta"</formula>
    </cfRule>
    <cfRule type="cellIs" dxfId="198" priority="266" operator="equal">
      <formula>"Alta"</formula>
    </cfRule>
    <cfRule type="cellIs" dxfId="197" priority="267" operator="equal">
      <formula>"Media"</formula>
    </cfRule>
    <cfRule type="cellIs" dxfId="196" priority="268" operator="equal">
      <formula>"Baja"</formula>
    </cfRule>
    <cfRule type="cellIs" dxfId="195" priority="269" operator="equal">
      <formula>"Muy Baja"</formula>
    </cfRule>
  </conditionalFormatting>
  <conditionalFormatting sqref="U256 U262">
    <cfRule type="containsText" dxfId="194" priority="209" operator="containsText" text="Extremo">
      <formula>NOT(ISERROR(SEARCH("Extremo",U256)))</formula>
    </cfRule>
    <cfRule type="containsText" dxfId="193" priority="210" operator="containsText" text="Alto">
      <formula>NOT(ISERROR(SEARCH("Alto",U256)))</formula>
    </cfRule>
    <cfRule type="containsText" dxfId="192" priority="211" operator="containsText" text="Moderado">
      <formula>NOT(ISERROR(SEARCH("Moderado",U256)))</formula>
    </cfRule>
    <cfRule type="containsText" dxfId="191" priority="212" operator="containsText" text="Bajo">
      <formula>NOT(ISERROR(SEARCH("Bajo",U256)))</formula>
    </cfRule>
  </conditionalFormatting>
  <conditionalFormatting sqref="AM208:AM213">
    <cfRule type="cellIs" dxfId="190" priority="261" operator="equal">
      <formula>"Catastrófico"</formula>
    </cfRule>
    <cfRule type="cellIs" dxfId="189" priority="262" operator="equal">
      <formula>"Mayor"</formula>
    </cfRule>
    <cfRule type="cellIs" dxfId="188" priority="263" operator="equal">
      <formula>"Menor"</formula>
    </cfRule>
    <cfRule type="cellIs" dxfId="187" priority="264" operator="equal">
      <formula>"Leve"</formula>
    </cfRule>
  </conditionalFormatting>
  <conditionalFormatting sqref="AN208:AN213">
    <cfRule type="cellIs" dxfId="186" priority="257" operator="equal">
      <formula>"Extremo"</formula>
    </cfRule>
    <cfRule type="cellIs" dxfId="185" priority="258" operator="equal">
      <formula>"Alto"</formula>
    </cfRule>
    <cfRule type="cellIs" dxfId="184" priority="259" operator="equal">
      <formula>"Bajo"</formula>
    </cfRule>
  </conditionalFormatting>
  <conditionalFormatting sqref="AM208:AN213">
    <cfRule type="cellIs" dxfId="183" priority="260" operator="equal">
      <formula>"Moderado"</formula>
    </cfRule>
  </conditionalFormatting>
  <conditionalFormatting sqref="S208">
    <cfRule type="cellIs" dxfId="182" priority="270" operator="equal">
      <formula>"Mayor"</formula>
    </cfRule>
    <cfRule type="cellIs" dxfId="181" priority="271" operator="equal">
      <formula>"Moderado"</formula>
    </cfRule>
    <cfRule type="cellIs" dxfId="180" priority="272" operator="equal">
      <formula>"Menor"</formula>
    </cfRule>
    <cfRule type="cellIs" dxfId="179" priority="273" operator="equal">
      <formula>"Leve"</formula>
    </cfRule>
    <cfRule type="cellIs" dxfId="178" priority="274" operator="equal">
      <formula>"Catastrófico"</formula>
    </cfRule>
  </conditionalFormatting>
  <conditionalFormatting sqref="P172 AI172:AI177">
    <cfRule type="cellIs" dxfId="177" priority="243" operator="equal">
      <formula>"Muy Alta"</formula>
    </cfRule>
    <cfRule type="cellIs" dxfId="176" priority="244" operator="equal">
      <formula>"Alta"</formula>
    </cfRule>
    <cfRule type="cellIs" dxfId="175" priority="245" operator="equal">
      <formula>"Media"</formula>
    </cfRule>
    <cfRule type="cellIs" dxfId="174" priority="246" operator="equal">
      <formula>"Baja"</formula>
    </cfRule>
    <cfRule type="cellIs" dxfId="173" priority="247" operator="equal">
      <formula>"Muy Baja"</formula>
    </cfRule>
  </conditionalFormatting>
  <conditionalFormatting sqref="U340 U334 U346">
    <cfRule type="containsText" dxfId="172" priority="187" operator="containsText" text="Extremo">
      <formula>NOT(ISERROR(SEARCH("Extremo",U334)))</formula>
    </cfRule>
    <cfRule type="containsText" dxfId="171" priority="188" operator="containsText" text="Alto">
      <formula>NOT(ISERROR(SEARCH("Alto",U334)))</formula>
    </cfRule>
    <cfRule type="containsText" dxfId="170" priority="189" operator="containsText" text="Moderado">
      <formula>NOT(ISERROR(SEARCH("Moderado",U334)))</formula>
    </cfRule>
    <cfRule type="containsText" dxfId="169" priority="190" operator="containsText" text="Bajo">
      <formula>NOT(ISERROR(SEARCH("Bajo",U334)))</formula>
    </cfRule>
  </conditionalFormatting>
  <conditionalFormatting sqref="AM172:AM177">
    <cfRule type="cellIs" dxfId="168" priority="239" operator="equal">
      <formula>"Catastrófico"</formula>
    </cfRule>
    <cfRule type="cellIs" dxfId="167" priority="240" operator="equal">
      <formula>"Mayor"</formula>
    </cfRule>
    <cfRule type="cellIs" dxfId="166" priority="241" operator="equal">
      <formula>"Menor"</formula>
    </cfRule>
    <cfRule type="cellIs" dxfId="165" priority="242" operator="equal">
      <formula>"Leve"</formula>
    </cfRule>
  </conditionalFormatting>
  <conditionalFormatting sqref="AN172:AN177">
    <cfRule type="cellIs" dxfId="164" priority="235" operator="equal">
      <formula>"Extremo"</formula>
    </cfRule>
    <cfRule type="cellIs" dxfId="163" priority="236" operator="equal">
      <formula>"Alto"</formula>
    </cfRule>
    <cfRule type="cellIs" dxfId="162" priority="237" operator="equal">
      <formula>"Bajo"</formula>
    </cfRule>
  </conditionalFormatting>
  <conditionalFormatting sqref="AM172:AN177">
    <cfRule type="cellIs" dxfId="161" priority="238" operator="equal">
      <formula>"Moderado"</formula>
    </cfRule>
  </conditionalFormatting>
  <conditionalFormatting sqref="S172">
    <cfRule type="cellIs" dxfId="160" priority="248" operator="equal">
      <formula>"Mayor"</formula>
    </cfRule>
    <cfRule type="cellIs" dxfId="159" priority="249" operator="equal">
      <formula>"Moderado"</formula>
    </cfRule>
    <cfRule type="cellIs" dxfId="158" priority="250" operator="equal">
      <formula>"Menor"</formula>
    </cfRule>
    <cfRule type="cellIs" dxfId="157" priority="251" operator="equal">
      <formula>"Leve"</formula>
    </cfRule>
    <cfRule type="cellIs" dxfId="156" priority="252" operator="equal">
      <formula>"Catastrófico"</formula>
    </cfRule>
  </conditionalFormatting>
  <conditionalFormatting sqref="P256 P262 AI262:AI267">
    <cfRule type="cellIs" dxfId="155" priority="221" operator="equal">
      <formula>"Muy Alta"</formula>
    </cfRule>
    <cfRule type="cellIs" dxfId="154" priority="222" operator="equal">
      <formula>"Alta"</formula>
    </cfRule>
    <cfRule type="cellIs" dxfId="153" priority="223" operator="equal">
      <formula>"Media"</formula>
    </cfRule>
    <cfRule type="cellIs" dxfId="152" priority="224" operator="equal">
      <formula>"Baja"</formula>
    </cfRule>
    <cfRule type="cellIs" dxfId="151" priority="225" operator="equal">
      <formula>"Muy Baja"</formula>
    </cfRule>
  </conditionalFormatting>
  <conditionalFormatting sqref="U400 U406">
    <cfRule type="containsText" dxfId="150" priority="165" operator="containsText" text="Extremo">
      <formula>NOT(ISERROR(SEARCH("Extremo",U400)))</formula>
    </cfRule>
    <cfRule type="containsText" dxfId="149" priority="166" operator="containsText" text="Alto">
      <formula>NOT(ISERROR(SEARCH("Alto",U400)))</formula>
    </cfRule>
    <cfRule type="containsText" dxfId="148" priority="167" operator="containsText" text="Moderado">
      <formula>NOT(ISERROR(SEARCH("Moderado",U400)))</formula>
    </cfRule>
    <cfRule type="containsText" dxfId="147" priority="168" operator="containsText" text="Bajo">
      <formula>NOT(ISERROR(SEARCH("Bajo",U400)))</formula>
    </cfRule>
  </conditionalFormatting>
  <conditionalFormatting sqref="AM256:AM267">
    <cfRule type="cellIs" dxfId="146" priority="217" operator="equal">
      <formula>"Catastrófico"</formula>
    </cfRule>
    <cfRule type="cellIs" dxfId="145" priority="218" operator="equal">
      <formula>"Mayor"</formula>
    </cfRule>
    <cfRule type="cellIs" dxfId="144" priority="219" operator="equal">
      <formula>"Menor"</formula>
    </cfRule>
    <cfRule type="cellIs" dxfId="143" priority="220" operator="equal">
      <formula>"Leve"</formula>
    </cfRule>
  </conditionalFormatting>
  <conditionalFormatting sqref="AN256:AN267">
    <cfRule type="cellIs" dxfId="142" priority="213" operator="equal">
      <formula>"Extremo"</formula>
    </cfRule>
    <cfRule type="cellIs" dxfId="141" priority="214" operator="equal">
      <formula>"Alto"</formula>
    </cfRule>
    <cfRule type="cellIs" dxfId="140" priority="215" operator="equal">
      <formula>"Bajo"</formula>
    </cfRule>
  </conditionalFormatting>
  <conditionalFormatting sqref="AM256:AN267">
    <cfRule type="cellIs" dxfId="139" priority="216" operator="equal">
      <formula>"Moderado"</formula>
    </cfRule>
  </conditionalFormatting>
  <conditionalFormatting sqref="S256 S262">
    <cfRule type="cellIs" dxfId="138" priority="226" operator="equal">
      <formula>"Mayor"</formula>
    </cfRule>
    <cfRule type="cellIs" dxfId="137" priority="227" operator="equal">
      <formula>"Moderado"</formula>
    </cfRule>
    <cfRule type="cellIs" dxfId="136" priority="228" operator="equal">
      <formula>"Menor"</formula>
    </cfRule>
    <cfRule type="cellIs" dxfId="135" priority="229" operator="equal">
      <formula>"Leve"</formula>
    </cfRule>
    <cfRule type="cellIs" dxfId="134" priority="230" operator="equal">
      <formula>"Catastrófico"</formula>
    </cfRule>
  </conditionalFormatting>
  <conditionalFormatting sqref="P340 P334 P346">
    <cfRule type="cellIs" dxfId="133" priority="199" operator="equal">
      <formula>"Muy Alta"</formula>
    </cfRule>
    <cfRule type="cellIs" dxfId="132" priority="200" operator="equal">
      <formula>"Alta"</formula>
    </cfRule>
    <cfRule type="cellIs" dxfId="131" priority="201" operator="equal">
      <formula>"Media"</formula>
    </cfRule>
    <cfRule type="cellIs" dxfId="130" priority="202" operator="equal">
      <formula>"Baja"</formula>
    </cfRule>
    <cfRule type="cellIs" dxfId="129" priority="203" operator="equal">
      <formula>"Muy Baja"</formula>
    </cfRule>
  </conditionalFormatting>
  <conditionalFormatting sqref="AM334:AM351">
    <cfRule type="cellIs" dxfId="128" priority="195" operator="equal">
      <formula>"Catastrófico"</formula>
    </cfRule>
    <cfRule type="cellIs" dxfId="127" priority="196" operator="equal">
      <formula>"Mayor"</formula>
    </cfRule>
    <cfRule type="cellIs" dxfId="126" priority="197" operator="equal">
      <formula>"Menor"</formula>
    </cfRule>
    <cfRule type="cellIs" dxfId="125" priority="198" operator="equal">
      <formula>"Leve"</formula>
    </cfRule>
  </conditionalFormatting>
  <conditionalFormatting sqref="AN334:AN351">
    <cfRule type="cellIs" dxfId="124" priority="191" operator="equal">
      <formula>"Extremo"</formula>
    </cfRule>
    <cfRule type="cellIs" dxfId="123" priority="192" operator="equal">
      <formula>"Alto"</formula>
    </cfRule>
    <cfRule type="cellIs" dxfId="122" priority="193" operator="equal">
      <formula>"Bajo"</formula>
    </cfRule>
  </conditionalFormatting>
  <conditionalFormatting sqref="AM334:AN351">
    <cfRule type="cellIs" dxfId="121" priority="194" operator="equal">
      <formula>"Moderado"</formula>
    </cfRule>
  </conditionalFormatting>
  <conditionalFormatting sqref="S340 S334 S346">
    <cfRule type="cellIs" dxfId="120" priority="204" operator="equal">
      <formula>"Mayor"</formula>
    </cfRule>
    <cfRule type="cellIs" dxfId="119" priority="205" operator="equal">
      <formula>"Moderado"</formula>
    </cfRule>
    <cfRule type="cellIs" dxfId="118" priority="206" operator="equal">
      <formula>"Menor"</formula>
    </cfRule>
    <cfRule type="cellIs" dxfId="117" priority="207" operator="equal">
      <formula>"Leve"</formula>
    </cfRule>
    <cfRule type="cellIs" dxfId="116" priority="208" operator="equal">
      <formula>"Catastrófico"</formula>
    </cfRule>
  </conditionalFormatting>
  <conditionalFormatting sqref="P400 P406 AI400:AI412">
    <cfRule type="cellIs" dxfId="115" priority="177" operator="equal">
      <formula>"Muy Alta"</formula>
    </cfRule>
    <cfRule type="cellIs" dxfId="114" priority="178" operator="equal">
      <formula>"Alta"</formula>
    </cfRule>
    <cfRule type="cellIs" dxfId="113" priority="179" operator="equal">
      <formula>"Media"</formula>
    </cfRule>
    <cfRule type="cellIs" dxfId="112" priority="180" operator="equal">
      <formula>"Baja"</formula>
    </cfRule>
    <cfRule type="cellIs" dxfId="111" priority="181" operator="equal">
      <formula>"Muy Baja"</formula>
    </cfRule>
  </conditionalFormatting>
  <conditionalFormatting sqref="AM400:AM412">
    <cfRule type="cellIs" dxfId="110" priority="173" operator="equal">
      <formula>"Catastrófico"</formula>
    </cfRule>
    <cfRule type="cellIs" dxfId="109" priority="174" operator="equal">
      <formula>"Mayor"</formula>
    </cfRule>
    <cfRule type="cellIs" dxfId="108" priority="175" operator="equal">
      <formula>"Menor"</formula>
    </cfRule>
    <cfRule type="cellIs" dxfId="107" priority="176" operator="equal">
      <formula>"Leve"</formula>
    </cfRule>
  </conditionalFormatting>
  <conditionalFormatting sqref="AN400:AN412">
    <cfRule type="cellIs" dxfId="106" priority="169" operator="equal">
      <formula>"Extremo"</formula>
    </cfRule>
    <cfRule type="cellIs" dxfId="105" priority="170" operator="equal">
      <formula>"Alto"</formula>
    </cfRule>
    <cfRule type="cellIs" dxfId="104" priority="171" operator="equal">
      <formula>"Bajo"</formula>
    </cfRule>
  </conditionalFormatting>
  <conditionalFormatting sqref="AM400:AN412">
    <cfRule type="cellIs" dxfId="103" priority="172" operator="equal">
      <formula>"Moderado"</formula>
    </cfRule>
  </conditionalFormatting>
  <conditionalFormatting sqref="S400 S406">
    <cfRule type="cellIs" dxfId="102" priority="182" operator="equal">
      <formula>"Mayor"</formula>
    </cfRule>
    <cfRule type="cellIs" dxfId="101" priority="183" operator="equal">
      <formula>"Moderado"</formula>
    </cfRule>
    <cfRule type="cellIs" dxfId="100" priority="184" operator="equal">
      <formula>"Menor"</formula>
    </cfRule>
    <cfRule type="cellIs" dxfId="99" priority="185" operator="equal">
      <formula>"Leve"</formula>
    </cfRule>
    <cfRule type="cellIs" dxfId="98" priority="186" operator="equal">
      <formula>"Catastrófico"</formula>
    </cfRule>
  </conditionalFormatting>
  <conditionalFormatting sqref="P481">
    <cfRule type="cellIs" dxfId="97" priority="160" operator="equal">
      <formula>"Muy Alta"</formula>
    </cfRule>
    <cfRule type="cellIs" dxfId="96" priority="161" operator="equal">
      <formula>"Alta"</formula>
    </cfRule>
    <cfRule type="cellIs" dxfId="95" priority="162" operator="equal">
      <formula>"Media"</formula>
    </cfRule>
    <cfRule type="cellIs" dxfId="94" priority="163" operator="equal">
      <formula>"Baja"</formula>
    </cfRule>
    <cfRule type="cellIs" dxfId="93" priority="164" operator="equal">
      <formula>"Muy Baja"</formula>
    </cfRule>
  </conditionalFormatting>
  <conditionalFormatting sqref="AM481:AM486">
    <cfRule type="cellIs" dxfId="92" priority="156" operator="equal">
      <formula>"Catastrófico"</formula>
    </cfRule>
    <cfRule type="cellIs" dxfId="91" priority="157" operator="equal">
      <formula>"Mayor"</formula>
    </cfRule>
    <cfRule type="cellIs" dxfId="90" priority="158" operator="equal">
      <formula>"Menor"</formula>
    </cfRule>
    <cfRule type="cellIs" dxfId="89" priority="159" operator="equal">
      <formula>"Leve"</formula>
    </cfRule>
  </conditionalFormatting>
  <conditionalFormatting sqref="AM481:AN486">
    <cfRule type="cellIs" dxfId="88" priority="155" operator="equal">
      <formula>"Moderado"</formula>
    </cfRule>
  </conditionalFormatting>
  <conditionalFormatting sqref="P499">
    <cfRule type="cellIs" dxfId="87" priority="147" operator="equal">
      <formula>"Muy Alta"</formula>
    </cfRule>
    <cfRule type="cellIs" dxfId="86" priority="148" operator="equal">
      <formula>"Alta"</formula>
    </cfRule>
    <cfRule type="cellIs" dxfId="85" priority="149" operator="equal">
      <formula>"Media"</formula>
    </cfRule>
    <cfRule type="cellIs" dxfId="84" priority="150" operator="equal">
      <formula>"Baja"</formula>
    </cfRule>
    <cfRule type="cellIs" dxfId="83" priority="151" operator="equal">
      <formula>"Muy Baja"</formula>
    </cfRule>
  </conditionalFormatting>
  <conditionalFormatting sqref="AN499:AN504">
    <cfRule type="cellIs" dxfId="82" priority="142" operator="equal">
      <formula>"Moderado"</formula>
    </cfRule>
  </conditionalFormatting>
  <conditionalFormatting sqref="P649">
    <cfRule type="cellIs" dxfId="81" priority="129" operator="equal">
      <formula>"Muy Alta"</formula>
    </cfRule>
    <cfRule type="cellIs" dxfId="80" priority="130" operator="equal">
      <formula>"Alta"</formula>
    </cfRule>
    <cfRule type="cellIs" dxfId="79" priority="131" operator="equal">
      <formula>"Media"</formula>
    </cfRule>
    <cfRule type="cellIs" dxfId="78" priority="132" operator="equal">
      <formula>"Baja"</formula>
    </cfRule>
    <cfRule type="cellIs" dxfId="77" priority="133" operator="equal">
      <formula>"Muy Baja"</formula>
    </cfRule>
  </conditionalFormatting>
  <conditionalFormatting sqref="U649">
    <cfRule type="containsText" dxfId="76" priority="117" operator="containsText" text="Extremo">
      <formula>NOT(ISERROR(SEARCH("Extremo",U649)))</formula>
    </cfRule>
    <cfRule type="containsText" dxfId="75" priority="118" operator="containsText" text="Alto">
      <formula>NOT(ISERROR(SEARCH("Alto",U649)))</formula>
    </cfRule>
    <cfRule type="containsText" dxfId="74" priority="119" operator="containsText" text="Moderado">
      <formula>NOT(ISERROR(SEARCH("Moderado",U649)))</formula>
    </cfRule>
    <cfRule type="containsText" dxfId="73" priority="120" operator="containsText" text="Bajo">
      <formula>NOT(ISERROR(SEARCH("Bajo",U649)))</formula>
    </cfRule>
  </conditionalFormatting>
  <conditionalFormatting sqref="AN649:AN654">
    <cfRule type="cellIs" dxfId="72" priority="121" operator="equal">
      <formula>"Extremo"</formula>
    </cfRule>
    <cfRule type="cellIs" dxfId="71" priority="122" operator="equal">
      <formula>"Alto"</formula>
    </cfRule>
    <cfRule type="cellIs" dxfId="70" priority="123" operator="equal">
      <formula>"Bajo"</formula>
    </cfRule>
  </conditionalFormatting>
  <conditionalFormatting sqref="AN649:AN654">
    <cfRule type="cellIs" dxfId="69" priority="124" operator="equal">
      <formula>"Moderado"</formula>
    </cfRule>
  </conditionalFormatting>
  <conditionalFormatting sqref="S649">
    <cfRule type="cellIs" dxfId="68" priority="134" operator="equal">
      <formula>"Mayor"</formula>
    </cfRule>
    <cfRule type="cellIs" dxfId="67" priority="135" operator="equal">
      <formula>"Moderado"</formula>
    </cfRule>
    <cfRule type="cellIs" dxfId="66" priority="136" operator="equal">
      <formula>"Menor"</formula>
    </cfRule>
    <cfRule type="cellIs" dxfId="65" priority="137" operator="equal">
      <formula>"Leve"</formula>
    </cfRule>
    <cfRule type="cellIs" dxfId="64" priority="138" operator="equal">
      <formula>"Catastrófico"</formula>
    </cfRule>
  </conditionalFormatting>
  <conditionalFormatting sqref="AI661:AI672 P661:P672">
    <cfRule type="cellIs" dxfId="63" priority="107" operator="equal">
      <formula>"Muy Alta"</formula>
    </cfRule>
    <cfRule type="cellIs" dxfId="62" priority="108" operator="equal">
      <formula>"Alta"</formula>
    </cfRule>
    <cfRule type="cellIs" dxfId="61" priority="109" operator="equal">
      <formula>"Media"</formula>
    </cfRule>
    <cfRule type="cellIs" dxfId="60" priority="110" operator="equal">
      <formula>"Baja"</formula>
    </cfRule>
    <cfRule type="cellIs" dxfId="59" priority="111" operator="equal">
      <formula>"Muy Baja"</formula>
    </cfRule>
  </conditionalFormatting>
  <conditionalFormatting sqref="U661:U672">
    <cfRule type="containsText" dxfId="58" priority="95" operator="containsText" text="Extremo">
      <formula>NOT(ISERROR(SEARCH("Extremo",U661)))</formula>
    </cfRule>
    <cfRule type="containsText" dxfId="57" priority="96" operator="containsText" text="Alto">
      <formula>NOT(ISERROR(SEARCH("Alto",U661)))</formula>
    </cfRule>
    <cfRule type="containsText" dxfId="56" priority="97" operator="containsText" text="Moderado">
      <formula>NOT(ISERROR(SEARCH("Moderado",U661)))</formula>
    </cfRule>
    <cfRule type="containsText" dxfId="55" priority="98" operator="containsText" text="Bajo">
      <formula>NOT(ISERROR(SEARCH("Bajo",U661)))</formula>
    </cfRule>
  </conditionalFormatting>
  <conditionalFormatting sqref="AM661:AM672">
    <cfRule type="cellIs" dxfId="54" priority="103" operator="equal">
      <formula>"Catastrófico"</formula>
    </cfRule>
    <cfRule type="cellIs" dxfId="53" priority="104" operator="equal">
      <formula>"Mayor"</formula>
    </cfRule>
    <cfRule type="cellIs" dxfId="52" priority="105" operator="equal">
      <formula>"Menor"</formula>
    </cfRule>
    <cfRule type="cellIs" dxfId="51" priority="106" operator="equal">
      <formula>"Leve"</formula>
    </cfRule>
  </conditionalFormatting>
  <conditionalFormatting sqref="AM661:AN672">
    <cfRule type="cellIs" dxfId="50" priority="101" operator="equal">
      <formula>"Moderado"</formula>
    </cfRule>
  </conditionalFormatting>
  <conditionalFormatting sqref="AN661:AN672">
    <cfRule type="cellIs" dxfId="49" priority="99" operator="equal">
      <formula>"Extremo"</formula>
    </cfRule>
    <cfRule type="cellIs" dxfId="48" priority="100" operator="equal">
      <formula>"Alto"</formula>
    </cfRule>
    <cfRule type="cellIs" dxfId="47" priority="102" operator="equal">
      <formula>"Bajo"</formula>
    </cfRule>
  </conditionalFormatting>
  <conditionalFormatting sqref="U148:U153">
    <cfRule type="containsText" dxfId="46" priority="86" operator="containsText" text="Extremo">
      <formula>NOT(ISERROR(SEARCH("Extremo",U148)))</formula>
    </cfRule>
    <cfRule type="containsText" dxfId="45" priority="87" operator="containsText" text="Alto">
      <formula>NOT(ISERROR(SEARCH("Alto",U148)))</formula>
    </cfRule>
    <cfRule type="containsText" dxfId="44" priority="88" operator="containsText" text="Moderado">
      <formula>NOT(ISERROR(SEARCH("Moderado",U148)))</formula>
    </cfRule>
    <cfRule type="containsText" dxfId="43" priority="89" operator="containsText" text="Bajo">
      <formula>NOT(ISERROR(SEARCH("Bajo",U148)))</formula>
    </cfRule>
  </conditionalFormatting>
  <conditionalFormatting sqref="AI481:AI486">
    <cfRule type="cellIs" dxfId="42" priority="81" operator="equal">
      <formula>"Muy Alta"</formula>
    </cfRule>
    <cfRule type="cellIs" dxfId="41" priority="82" operator="equal">
      <formula>"Alta"</formula>
    </cfRule>
    <cfRule type="cellIs" dxfId="40" priority="83" operator="equal">
      <formula>"Media"</formula>
    </cfRule>
    <cfRule type="cellIs" dxfId="39" priority="84" operator="equal">
      <formula>"Baja"</formula>
    </cfRule>
    <cfRule type="cellIs" dxfId="38" priority="85" operator="equal">
      <formula>"Muy Baja"</formula>
    </cfRule>
  </conditionalFormatting>
  <conditionalFormatting sqref="AI499:AI504">
    <cfRule type="cellIs" dxfId="37" priority="77" operator="equal">
      <formula>"Catastrófico"</formula>
    </cfRule>
    <cfRule type="cellIs" dxfId="36" priority="78" operator="equal">
      <formula>"Mayor"</formula>
    </cfRule>
    <cfRule type="cellIs" dxfId="35" priority="79" operator="equal">
      <formula>"Menor"</formula>
    </cfRule>
    <cfRule type="cellIs" dxfId="34" priority="80" operator="equal">
      <formula>"Leve"</formula>
    </cfRule>
  </conditionalFormatting>
  <conditionalFormatting sqref="AI499:AI504">
    <cfRule type="cellIs" dxfId="33" priority="76" operator="equal">
      <formula>"Moderado"</formula>
    </cfRule>
  </conditionalFormatting>
  <conditionalFormatting sqref="AM499:AM504">
    <cfRule type="cellIs" dxfId="32" priority="57" operator="equal">
      <formula>"Catastrófico"</formula>
    </cfRule>
    <cfRule type="cellIs" dxfId="31" priority="58" operator="equal">
      <formula>"Mayor"</formula>
    </cfRule>
    <cfRule type="cellIs" dxfId="30" priority="59" operator="equal">
      <formula>"Menor"</formula>
    </cfRule>
    <cfRule type="cellIs" dxfId="29" priority="60" operator="equal">
      <formula>"Leve"</formula>
    </cfRule>
  </conditionalFormatting>
  <conditionalFormatting sqref="AM499:AM504">
    <cfRule type="cellIs" dxfId="28" priority="56" operator="equal">
      <formula>"Moderado"</formula>
    </cfRule>
  </conditionalFormatting>
  <conditionalFormatting sqref="AI256:AI261">
    <cfRule type="cellIs" dxfId="27" priority="51" operator="equal">
      <formula>"Muy Alta"</formula>
    </cfRule>
    <cfRule type="cellIs" dxfId="26" priority="52" operator="equal">
      <formula>"Alta"</formula>
    </cfRule>
    <cfRule type="cellIs" dxfId="25" priority="53" operator="equal">
      <formula>"Media"</formula>
    </cfRule>
    <cfRule type="cellIs" dxfId="24" priority="54" operator="equal">
      <formula>"Baja"</formula>
    </cfRule>
    <cfRule type="cellIs" dxfId="23" priority="55" operator="equal">
      <formula>"Muy Baja"</formula>
    </cfRule>
  </conditionalFormatting>
  <conditionalFormatting sqref="AI655:AI660">
    <cfRule type="cellIs" dxfId="22" priority="46" operator="equal">
      <formula>"Muy Alta"</formula>
    </cfRule>
    <cfRule type="cellIs" dxfId="21" priority="47" operator="equal">
      <formula>"Alta"</formula>
    </cfRule>
    <cfRule type="cellIs" dxfId="20" priority="48" operator="equal">
      <formula>"Media"</formula>
    </cfRule>
    <cfRule type="cellIs" dxfId="19" priority="49" operator="equal">
      <formula>"Baja"</formula>
    </cfRule>
    <cfRule type="cellIs" dxfId="18" priority="50" operator="equal">
      <formula>"Muy Baja"</formula>
    </cfRule>
  </conditionalFormatting>
  <conditionalFormatting sqref="AM649:AM654">
    <cfRule type="cellIs" dxfId="17" priority="33" operator="equal">
      <formula>"Catastrófico"</formula>
    </cfRule>
    <cfRule type="cellIs" dxfId="16" priority="34" operator="equal">
      <formula>"Mayor"</formula>
    </cfRule>
    <cfRule type="cellIs" dxfId="15" priority="35" operator="equal">
      <formula>"Menor"</formula>
    </cfRule>
    <cfRule type="cellIs" dxfId="14" priority="36" operator="equal">
      <formula>"Leve"</formula>
    </cfRule>
  </conditionalFormatting>
  <conditionalFormatting sqref="AM649:AM654">
    <cfRule type="cellIs" dxfId="13" priority="32" operator="equal">
      <formula>"Moderado"</formula>
    </cfRule>
  </conditionalFormatting>
  <conditionalFormatting sqref="AN655:AN660">
    <cfRule type="cellIs" dxfId="12" priority="6" operator="equal">
      <formula>"Extremo"</formula>
    </cfRule>
    <cfRule type="cellIs" dxfId="11" priority="7" operator="equal">
      <formula>"Alto"</formula>
    </cfRule>
    <cfRule type="cellIs" dxfId="10" priority="8" operator="equal">
      <formula>"Bajo"</formula>
    </cfRule>
  </conditionalFormatting>
  <conditionalFormatting sqref="AN655:AN660">
    <cfRule type="cellIs" dxfId="9" priority="9" operator="equal">
      <formula>"Moderado"</formula>
    </cfRule>
  </conditionalFormatting>
  <conditionalFormatting sqref="AM655:AM660">
    <cfRule type="cellIs" dxfId="8" priority="2" operator="equal">
      <formula>"Catastrófico"</formula>
    </cfRule>
    <cfRule type="cellIs" dxfId="7" priority="3" operator="equal">
      <formula>"Mayor"</formula>
    </cfRule>
    <cfRule type="cellIs" dxfId="6" priority="4" operator="equal">
      <formula>"Menor"</formula>
    </cfRule>
    <cfRule type="cellIs" dxfId="5" priority="5" operator="equal">
      <formula>"Leve"</formula>
    </cfRule>
  </conditionalFormatting>
  <conditionalFormatting sqref="AM655:AM660">
    <cfRule type="cellIs" dxfId="4" priority="1" operator="equal">
      <formula>"Moderado"</formula>
    </cfRule>
  </conditionalFormatting>
  <dataValidations count="59">
    <dataValidation type="list" allowBlank="1" showInputMessage="1" showErrorMessage="1" sqref="M93:M98 G93:G98" xr:uid="{7C0E34F4-3DA7-460A-BD2A-B2F68C79A85D}">
      <formula1>$GA$2:$GA$9</formula1>
    </dataValidation>
    <dataValidation type="list" allowBlank="1" showInputMessage="1" showErrorMessage="1" sqref="M116 G116 M105:M109 G105:G109" xr:uid="{747723EA-62CE-448C-8A5F-B85612CE0846}">
      <formula1>$FU$2:$FU$10</formula1>
    </dataValidation>
    <dataValidation type="list" allowBlank="1" showInputMessage="1" showErrorMessage="1" sqref="R517 R523 R529 R535" xr:uid="{48750F7B-1D50-4CE8-9D3C-A9590092FC45}">
      <formula1>$FY$2:$FY$18</formula1>
    </dataValidation>
    <dataValidation type="list" allowBlank="1" showInputMessage="1" showErrorMessage="1" sqref="AO535 AO529 AO523" xr:uid="{C5A78CF3-E14C-4702-BE10-776F92DA2C35}">
      <formula1>$GF$2:$GF$5</formula1>
    </dataValidation>
    <dataValidation type="list" allowBlank="1" showInputMessage="1" showErrorMessage="1" sqref="Y517:Y540" xr:uid="{F98E7C96-27B8-4167-A18F-47FFFE669EB9}">
      <formula1>$GA$2:$GA$4</formula1>
    </dataValidation>
    <dataValidation type="list" allowBlank="1" showInputMessage="1" showErrorMessage="1" sqref="M517:M540 G517:G540" xr:uid="{BF3C7FCE-A248-4120-A671-D60E52E3C9F6}">
      <formula1>$FX$2:$FX$10</formula1>
    </dataValidation>
    <dataValidation type="list" allowBlank="1" showInputMessage="1" showErrorMessage="1" sqref="M421 G415 G394 G439 G433 G427 G421 M415 M394 M439 M433 M427" xr:uid="{5F9C08BD-6D3F-4CDE-B7C2-CCE5157BCB42}">
      <formula1>$FW$2:$FW$9</formula1>
    </dataValidation>
    <dataValidation type="list" allowBlank="1" showInputMessage="1" showErrorMessage="1" sqref="R268 R322 R328 R304 R310 R316 R298 R274 R280 R286 R292 R105" xr:uid="{954A6CD4-0BE5-401B-804B-B83570BB9F9D}">
      <formula1>$FW$2:$FW$18</formula1>
    </dataValidation>
    <dataValidation type="list" allowBlank="1" showInputMessage="1" showErrorMessage="1" sqref="R250" xr:uid="{0571B642-631A-4FFB-A655-ACBD0D349977}">
      <formula1>$FX$2:$FX$12</formula1>
    </dataValidation>
    <dataValidation type="list" allowBlank="1" showInputMessage="1" showErrorMessage="1" sqref="G244:G255 M244:M255" xr:uid="{E2B2EB89-D3E2-4A09-8732-7534855E03EB}">
      <formula1>$FW$2:$FW$8</formula1>
    </dataValidation>
    <dataValidation type="list" allowBlank="1" showInputMessage="1" showErrorMessage="1" sqref="H220 H244 H226 H232 H238 H268 H322 H328 H304 H310 H316 H298 H274 H280 H286 H292 H105" xr:uid="{20EBE076-DDF6-4C23-A432-0A7F76C27065}">
      <formula1>$FT$2:$FT$4</formula1>
    </dataValidation>
    <dataValidation type="list" allowBlank="1" showInputMessage="1" showErrorMessage="1" sqref="AP226 AP238 AP220" xr:uid="{9761A5A0-FBFB-4A79-A715-27C8916A704F}">
      <formula1>$GD$2:$GD$5</formula1>
    </dataValidation>
    <dataValidation type="list" allowBlank="1" showInputMessage="1" showErrorMessage="1" sqref="R244 R220 R238 R232 R226" xr:uid="{1867E1E6-A6E0-4603-8C5D-1BE2CFBB6AC7}">
      <formula1>$FW$2:$FW$14</formula1>
    </dataValidation>
    <dataValidation type="list" allowBlank="1" showInputMessage="1" showErrorMessage="1" sqref="X220:X249 X268:X333 X105:X109 X116" xr:uid="{83BF68FC-FCE7-4A9B-B78C-7E109FCDE082}">
      <formula1>$FX$2:$FX$3</formula1>
    </dataValidation>
    <dataValidation type="list" allowBlank="1" showInputMessage="1" showErrorMessage="1" sqref="X517:X540 Z105 Z220:Z249 Z268:Z333" xr:uid="{E6303E36-AE6F-49B7-B72D-AC00F66D8B7F}">
      <formula1>$FZ$2:$FZ$3</formula1>
    </dataValidation>
    <dataValidation type="list" allowBlank="1" showInputMessage="1" showErrorMessage="1" sqref="M220:M243 M268:M333 G220:G243 G268:G333" xr:uid="{81DE706F-811F-49DE-BB04-6A57B75E636A}">
      <formula1>$FV$2:$FV$10</formula1>
    </dataValidation>
    <dataValidation type="list" allowBlank="1" showInputMessage="1" showErrorMessage="1" sqref="H178 H661 H667 H340 H334 H262 H256 H172 H208 H148 H202 H196 H190 H184 H214 H250 H427 H394 H415 H439 H433 H421 H589 H565 H577 H571 H601 H595 H583" xr:uid="{635CE3C6-2F19-42DE-A377-0E2C69A72486}">
      <formula1>$FU$2:$FU$4</formula1>
    </dataValidation>
    <dataValidation type="list" allowBlank="1" showInputMessage="1" showErrorMessage="1" sqref="H529 H535 H517 H523" xr:uid="{20E49C4A-F9A3-4345-9199-FB46849D2FD1}">
      <formula1>$FV$2:$FV$4</formula1>
    </dataValidation>
    <dataValidation type="list" allowBlank="1" showInputMessage="1" showErrorMessage="1" sqref="R178 R667 R661 R202 R196 R190 R184 R214 R439 R433 R427 R394 R415 R421 R583 R595 R589 R565 R571 R577 R601" xr:uid="{BAD3B889-6DDF-47BF-8A22-C9B0D9D57DD8}">
      <formula1>$FX$2:$FX$18</formula1>
    </dataValidation>
    <dataValidation type="list" allowBlank="1" showInputMessage="1" showErrorMessage="1" sqref="X178:X207 X123:X147 X451:X480 X352:X399 X154:X171 X214:X219 X81:X104 X69:X74 X14:X26 X415:X444 X631:X636 X250:X255 X559 X9:X11 X541:X553 X601:X607 X613:X626 X565:X568 X571:X572 X577:X578 X583:X595" xr:uid="{96472F82-242B-4C4F-9344-91C4ABCF3CB1}">
      <formula1>$GC$2:$GC$3</formula1>
    </dataValidation>
    <dataValidation type="list" allowBlank="1" showInputMessage="1" showErrorMessage="1" sqref="Z250:Z255 Z415:Z444 Z394:Z399 Z178:Z207 Z214:Z219 Z565:Z568 Z571:Z572 Z577:Z578 Z583:Z595 Z601:Z606" xr:uid="{3565D62F-6B30-425E-ADC9-69EAEA745DAF}">
      <formula1>$GE$2:$GE$8</formula1>
    </dataValidation>
    <dataValidation type="list" allowBlank="1" showInputMessage="1" showErrorMessage="1" sqref="G214:G219 M667 M661 M214:M219 M178:M207 G178:G207" xr:uid="{595E1EEC-672C-4FEF-81D6-DDE702B79156}">
      <formula1>$FW$2:$FW$10</formula1>
    </dataValidation>
    <dataValidation type="list" allowBlank="1" showInputMessage="1" showErrorMessage="1" sqref="Y583:Y595 Y123:Y147 Y667 Y661:Y662 Y655:Y656 Y451:Y486 Y352:Y399 Y154:Y171 Y214:Y219 Y81:Y104 Y69:Y74 Y14:Y26 Y415:Y444 Y559 Y250:Y255 Y9:Y11 Y541:Y553 Y601:Y607 Y613:Y626 Y631:Y636 Y178:Y207 Y565:Y568 Y571:Y572 Y577:Y578" xr:uid="{3DB5F087-112E-438C-859E-45270D3D1A10}">
      <formula1>$GD$2:$GD$4</formula1>
    </dataValidation>
    <dataValidation type="list" allowBlank="1" showInputMessage="1" showErrorMessage="1" sqref="M81 G99 G87 G81 M99 M87" xr:uid="{8FB91553-0596-4C1E-8C24-E421A41880E7}">
      <formula1>$GA$2:$GA$7</formula1>
    </dataValidation>
    <dataValidation type="list" allowBlank="1" showInputMessage="1" showErrorMessage="1" sqref="AU69 AU99 AU87 AU93:AU94 AU81 AU142 AU130 AU136 AU160 AU166 AU370:AU372 AU382:AU384 AU376:AU378 AU388:AU390 AU457:AU458 AU463 AU469 AU475 AU541 AU631 AU559 AU553 AU613:AU614 AU619 AU625 AU547" xr:uid="{8E016A7B-A4C6-4C06-91FB-C0993DD2B08B}">
      <formula1>$GJ$2:$GJ$3</formula1>
    </dataValidation>
    <dataValidation type="list" allowBlank="1" showInputMessage="1" showErrorMessage="1" sqref="AU214 AU184 AU202 AU196 AU190 AU250" xr:uid="{CC731124-DDBC-46D3-A872-7EE159F8470F}">
      <formula1>$GF$2:$GF$3</formula1>
    </dataValidation>
    <dataValidation type="list" allowBlank="1" showInputMessage="1" showErrorMessage="1" sqref="H33 H655 H649 H51 H45 H39 H57 H63 H487 H493 H505 H511 H637 H643 H499" xr:uid="{4A9D7766-B56C-4837-BD85-68F6C9E25A24}">
      <formula1>$FX$2:$FX$4</formula1>
    </dataValidation>
    <dataValidation type="list" allowBlank="1" showInputMessage="1" showErrorMessage="1" sqref="R33 R51 R45 R39 R57 R63 R487 R493 R505 R511" xr:uid="{58179D1F-7687-40F7-A17B-DB130BDFFF90}">
      <formula1>$GA$2:$GA$18</formula1>
    </dataValidation>
    <dataValidation type="list" allowBlank="1" showInputMessage="1" showErrorMessage="1" sqref="AU51 AU493 AU511 AU643 AU655" xr:uid="{B79E6400-0C58-43A3-A181-963B889E9E0D}">
      <formula1>$GI$2:$GI$3</formula1>
    </dataValidation>
    <dataValidation type="list" allowBlank="1" showInputMessage="1" showErrorMessage="1" sqref="X33:X68 X487:X498 Z517:Z540 X508:X516 X655:X656 X637 X643" xr:uid="{7EED1030-48E2-40C9-905D-3A062E885FA5}">
      <formula1>$GB$2:$GB$3</formula1>
    </dataValidation>
    <dataValidation type="list" allowBlank="1" showInputMessage="1" showErrorMessage="1" sqref="Y51 Y33:Y45 Y57 Y63 Y508:Y516 Y487:Y498 Y637 Y643" xr:uid="{54D1E8E0-58EF-4D2C-B801-D7E861BC1A17}">
      <formula1>$GC$2:$GC$4</formula1>
    </dataValidation>
    <dataValidation type="list" allowBlank="1" showInputMessage="1" showErrorMessage="1" sqref="Z51 Z33:Z45 Z57 Z63 Z508:Z516 Z487:Z498 Z637 Z643" xr:uid="{46CEB69C-98DD-4B5D-B92E-06A300C25A9C}">
      <formula1>$GD$2:$GD$3</formula1>
    </dataValidation>
    <dataValidation type="list" allowBlank="1" showInputMessage="1" showErrorMessage="1" sqref="M33:M68 M505:M516 M487:M498 G487:G498 G33:G68 G505:G516" xr:uid="{DC950C11-7BF4-4230-B24A-079DCAD13184}">
      <formula1>$FZ$2:$FZ$10</formula1>
    </dataValidation>
    <dataValidation type="list" allowBlank="1" showInputMessage="1" showErrorMessage="1" sqref="M541:M546 G123:G147 M123:M147 G661:G672 M451:M480 G69:G74 M9:M26 G9:G26 M69:M74 G352:G393 G154:G171 G541:G546 M154:M177 M352:M393 G451:G480" xr:uid="{678B843D-7D56-44B8-A254-0E2A55CD572B}">
      <formula1>$GA$2:$GA$10</formula1>
    </dataValidation>
    <dataValidation type="list" allowBlank="1" showInputMessage="1" showErrorMessage="1" sqref="AU220 Z123:Z147 Z667 Z661:Z662 Z655:Z656 Z451:Z486 Z69:Z74 Z14:Z26 AU244 AU226 AU232 AU238 AU328 AU310 AU316 AU304 AU280 AU286 AU292 AU274 AU322 Z352:Z393 Z154:Z171 Z559 AU105 Z81:Z104 Z9:Z11 Z541:Z553 Z607 Z613:Z626 Z631:Z636" xr:uid="{3F50DF78-641E-44C7-BB32-5B7F0FC444A1}">
      <formula1>$GE$2:$GE$3</formula1>
    </dataValidation>
    <dataValidation type="list" allowBlank="1" showInputMessage="1" showErrorMessage="1" sqref="AO21 AO15 AO9 AO69 AO93 AO99 AO87 AO81 AO142 AO123 AO130 AO136 AO166 AO160 AO154 AO370 AO382 AO376 AO358 AO352 AO364 AO388 AO475 AO457 AO451 AO463 AO469 AO541 AO487 AO427 AO33 AO39 AO45 AO51 AO57 AO63 AO178 AO184 AO190 AO196 AO202 AO214 AO220 AO226 AO232 AO238 AO244 AO250 AO268 AO274 AO280 AO286 AO292 AO298 AO304 AO310 AO316 AO322 AO328 AO394 AO415 AO421 AO433 AO439 AO493 AO505 AO511 AO517 AO105 AO553 AO547 AO559 AO631 AO613 AO607 AO619 AO625 AO637 AO589 AO565 AO571 AO577 AO583 AO595 AO601 AO643 AO655" xr:uid="{90E2BA45-5385-4A39-9616-CBA2C0A9EF28}">
      <formula1>$GI$2:$GI$5</formula1>
    </dataValidation>
    <dataValidation type="list" allowBlank="1" showInputMessage="1" showErrorMessage="1" sqref="R9 R21 R15 R69 R81 R541 R87 R93 R123 R475 R130 R136 R142 R154 R160 R166 R352 R382 R376 R358 R364 R370 R388 R451 R457 R463 R469 R99 R631 R619 R625 R613 R607" xr:uid="{6ECF0905-CA92-4C60-BE78-82165B36DD39}">
      <formula1>$GB$2:$GB$18</formula1>
    </dataValidation>
    <dataValidation type="list" allowBlank="1" showInputMessage="1" showErrorMessage="1" sqref="H9 Y105 Y220:Y249 H346 Y268:Y333 H400 H110 H481 H27 H406 H15 H21 H541 H69 H81 H99 H87 H93 H123 H130 H136 H142 H154 H160 H166 H445 H352 H382 H376 H358 H364 H370 H388 H451 H457 H463 H469 H475 H75 H117 H553 H547 H559 H607 H613 H619 H625 H631" xr:uid="{26053958-BA6A-4321-B2B2-092FE42A6999}">
      <formula1>$FY$2:$FY$4</formula1>
    </dataValidation>
    <dataValidation type="list" showInputMessage="1" showErrorMessage="1" sqref="D9 D130 D21 D33 D39 D45 D51 D57 D63 D81 D87 D99 D105 D123 D136 D142 D154 D160 D166 D178 D184 D190 D196 D202 D214 D220 D226 D232 D238 D244 D250 D268 D274 D280 D286 D292 D298 D304 D310 D316 D322 D328 D352 D358 D364 D370 D376 D649 D388 D394 D421 D427 D433 D439 D451 D457 D463 D469 D382 D475 D493 D505 D511 D517 D523 D529:D541 D547 D553 D559 D565 D583 D589 D595 D601 D607 D613 D619 D625 D631 D637 D643 D655 D571 D577 D445 D27 D69 D93 D75 D415 D110 D117 D148 D208 D172 D256 D262 D334 D340 D346 D400 D406 D481 D499 D487 D661 D667 D15" xr:uid="{0C5494DA-BB94-4DD2-867D-5C8DA9616233}">
      <formula1>Ejecución_administración_de_procesos</formula1>
    </dataValidation>
    <dataValidation type="list" allowBlank="1" showInputMessage="1" showErrorMessage="1" sqref="G499:G504 G547:G660 M547:M660 G400:G412 G481:G486 G334:G351 G256:G267 G172:G177 G208:G213 G148:G153 G117:G122 G110:G115 G75:G80 G27:G32 G445:G450" xr:uid="{D504DD86-39F7-44D8-BD9E-576B35327FEB}">
      <formula1>$GA$2:$GA$15</formula1>
    </dataValidation>
    <dataValidation type="list" allowBlank="1" showInputMessage="1" showErrorMessage="1" sqref="R208 R172 R256 R262 R340 R334" xr:uid="{4F4CA23E-EBDC-471D-9535-A82C1CF3F211}">
      <formula1>$FX$2:$FX$21</formula1>
      <formula2>0</formula2>
    </dataValidation>
    <dataValidation type="list" allowBlank="1" showInputMessage="1" showErrorMessage="1" sqref="Z148:Z151 Z208:Z209 Z172:Z173 Z256:Z267 Z334 Z340" xr:uid="{F26A4235-CC8E-4129-BEAD-F6C93C68569C}">
      <formula1>$GE$2:$GE$11</formula1>
      <formula2>0</formula2>
    </dataValidation>
    <dataValidation type="list" allowBlank="1" showInputMessage="1" showErrorMessage="1" sqref="AU445 AU27 AU75 AU110 AU117 AU400:AU401 AU406" xr:uid="{32B466FA-693A-49B2-9BA1-62BDF76D7F65}">
      <formula1>$GJ$2:$GJ$3</formula1>
      <formula2>0</formula2>
    </dataValidation>
    <dataValidation type="list" allowBlank="1" showInputMessage="1" showErrorMessage="1" sqref="R649" xr:uid="{0669C14C-081E-4CB9-8FA2-615BF67ABF4F}">
      <formula1>$GA$2:$GA$21</formula1>
      <formula2>0</formula2>
    </dataValidation>
    <dataValidation type="list" allowBlank="1" showInputMessage="1" showErrorMessage="1" sqref="AU499" xr:uid="{195EB29E-8881-4DF3-A378-2298C4C617CC}">
      <formula1>$GI$2:$GI$3</formula1>
      <formula2>0</formula2>
    </dataValidation>
    <dataValidation type="list" allowBlank="1" showInputMessage="1" showErrorMessage="1" sqref="X481 X499" xr:uid="{EDE7EA19-4392-4543-86C6-0140A78AC445}">
      <formula1>$GB$2:$GB$3</formula1>
      <formula2>0</formula2>
    </dataValidation>
    <dataValidation type="list" allowBlank="1" showInputMessage="1" showErrorMessage="1" sqref="Y499" xr:uid="{AC7248ED-2F48-4677-BCE4-416056E84390}">
      <formula1>$GC$2:$GC$4</formula1>
      <formula2>0</formula2>
    </dataValidation>
    <dataValidation type="list" allowBlank="1" showInputMessage="1" showErrorMessage="1" sqref="Z499" xr:uid="{3C1DAB25-68D5-4AA8-9F28-2F4DB1A60024}">
      <formula1>$GD$2:$GD$3</formula1>
      <formula2>0</formula2>
    </dataValidation>
    <dataValidation type="list" allowBlank="1" showInputMessage="1" showErrorMessage="1" sqref="Z445:Z450 Z27:Z32 Z75 Z400:Z414 Z117 Z346" xr:uid="{8D1E5161-DF46-4547-B145-907E140F8081}">
      <formula1>$GE$2:$GE$3</formula1>
      <formula2>0</formula2>
    </dataValidation>
    <dataValidation type="list" allowBlank="1" showInputMessage="1" showErrorMessage="1" sqref="Y445:Y450 Y27:Y32 Y75 Y400:Y414 Y117 Y148:Y151 Y208:Y209 Y172:Y173 Y256:Y267 Y334 Y340 Y346" xr:uid="{937237DF-18CE-4DB4-9C39-5EA76F5AB235}">
      <formula1>$GD$2:$GD$4</formula1>
      <formula2>0</formula2>
    </dataValidation>
    <dataValidation type="list" allowBlank="1" showInputMessage="1" showErrorMessage="1" sqref="X445:X450 X27:X32 X75 X110 X117 X148:X151 X208:X209 X172:X173 X256:X267 X334 X340:X346 X400:X414" xr:uid="{1719841A-2952-41A1-BE0D-85AD4C8A9E18}">
      <formula1>$GC$2:$GC$3</formula1>
      <formula2>0</formula2>
    </dataValidation>
    <dataValidation type="list" allowBlank="1" showInputMessage="1" showErrorMessage="1" sqref="AO445 AO27 AO75 AO110 AO117 AO148 AO208 AO172 AO256 AO262 AO334 AO340 AO346 AO400 AO406 AO481 AO499 AO649" xr:uid="{045C59B7-E700-443F-95D8-7BF0997AC66C}">
      <formula1>$GI$2:$GI$8</formula1>
      <formula2>0</formula2>
    </dataValidation>
    <dataValidation type="list" allowBlank="1" showInputMessage="1" showErrorMessage="1" sqref="R445 R346 R400 R406" xr:uid="{6477D475-32E4-4E89-904F-2ABCB1BBA558}">
      <formula1>$GB$2:$GB$21</formula1>
      <formula2>0</formula2>
    </dataValidation>
    <dataValidation type="list" allowBlank="1" showInputMessage="1" showErrorMessage="1" sqref="M445:M450 M27:M32 M75:M80 M110:M115 M117:M122 M148:M153 M208:M213 M400:M412 M256:M267 M334:M351 M499:M504 M481:M486" xr:uid="{E63C3B81-8A86-4CAC-89C0-35C7960BA1D6}">
      <formula1>$GA$2:$GA$18</formula1>
      <formula2>0</formula2>
    </dataValidation>
    <dataValidation type="list" allowBlank="1" showInputMessage="1" showErrorMessage="1" sqref="AO661" xr:uid="{AE913E09-8FDD-47CB-A37D-C775ABF81B24}">
      <formula1>$GH$2:$GH$5</formula1>
    </dataValidation>
    <dataValidation type="list" allowBlank="1" showInputMessage="1" showErrorMessage="1" sqref="Z663:Z666 Z668:Z672" xr:uid="{5D18BEEC-F38C-42D4-BFB2-C78987F164BF}">
      <formula1>$GA$2:$GA$3</formula1>
    </dataValidation>
    <dataValidation type="list" allowBlank="1" showInputMessage="1" showErrorMessage="1" sqref="X661:X672" xr:uid="{47DB3B32-B11A-401E-81A7-2F0DAD3998F8}">
      <formula1>$FY$2:$FY$3</formula1>
    </dataValidation>
    <dataValidation type="list" allowBlank="1" showInputMessage="1" showErrorMessage="1" sqref="Y668:Y672 Y663:Y666" xr:uid="{FFDC149D-7CE4-4C7E-9E92-BA2B07510E19}">
      <formula1>$FZ$2:$FZ$4</formula1>
    </dataValidation>
    <dataValidation type="list" allowBlank="1" showInputMessage="1" showErrorMessage="1" sqref="AO667" xr:uid="{5C058C8F-AE16-4FB6-8F29-AA5641C5F3D7}">
      <formula1>$GE$2:$GE$5</formula1>
    </dataValidation>
  </dataValidations>
  <pageMargins left="0.7" right="0.7" top="0.75" bottom="0.75" header="0.3" footer="0.3"/>
  <pageSetup paperSize="9" orientation="portrait" r:id="rId1"/>
  <drawing r:id="rId2"/>
  <legacyDrawing r:id="rId3"/>
  <extLst>
    <ext xmlns:x14="http://schemas.microsoft.com/office/spreadsheetml/2009/9/main" uri="{CCE6A557-97BC-4b89-ADB6-D9C93CAAB3DF}">
      <x14:dataValidations xmlns:xm="http://schemas.microsoft.com/office/excel/2006/main" count="15">
        <x14:dataValidation type="list" allowBlank="1" showInputMessage="1" showErrorMessage="1" xr:uid="{DEE4BA17-DF70-41E3-BB81-698977DB9C9E}">
          <x14:formula1>
            <xm:f>'C:\Users\mpajaro\Documents\riesgos_gina\PRODUCTOS\2021\SUBIR_PAGINA\MAPAS_RIESGO_2021\[talento_hunamo2.xlsx]DESPLEGABLES'!#REF!</xm:f>
          </x14:formula1>
          <xm:sqref>AU565:AU571 AU577 AU583:AU595 AU601:AU606 AU394:AU399 AU415:AU444</xm:sqref>
        </x14:dataValidation>
        <x14:dataValidation type="list" allowBlank="1" showInputMessage="1" showErrorMessage="1" xr:uid="{0BCCFF68-FE2E-4D7E-94EC-19F6522F38CE}">
          <x14:formula1>
            <xm:f>'C:\Users\Silvana Molinares\Desktop\TRANSITO DEL ATLANTICO\RIESGOS\GESTION DE RIESGOS\revisados_pasar_formato_nuevo\[matriz_riesgos_CI_2021.xlsx]DESPLEGABLES'!#REF!</xm:f>
          </x14:formula1>
          <xm:sqref>AU532:AU540 AU517:AU530</xm:sqref>
        </x14:dataValidation>
        <x14:dataValidation type="list" allowBlank="1" showInputMessage="1" showErrorMessage="1" xr:uid="{5DF4B25A-BA6B-472F-87D9-417E5A249171}">
          <x14:formula1>
            <xm:f>'C:\Users\Silvana Molinares\Desktop\TRANSITO DEL ATLANTICO\RIESGOS\GESTION DE RIESGOS\revisados_pasar_formato_nuevo\[matriz_riesgos_comercial2_2021.xlsx]DESPLEGABLES'!#REF!</xm:f>
          </x14:formula1>
          <xm:sqref>Y505:Z507 Y649:Y654</xm:sqref>
        </x14:dataValidation>
        <x14:dataValidation type="list" allowBlank="1" showInputMessage="1" showErrorMessage="1" xr:uid="{7146A26A-3E33-45F3-ABF9-2B5BD670D4E0}">
          <x14:formula1>
            <xm:f>'C:\Users\mpajaro\Documents\riesgos_gina\PRODUCTOS\2021\SUBIR_PAGINA\MAPAS_RIESGO_2021\[matriz_riesgos_contravenciones_2021.xlsx]DESPLEGABLES'!#REF!</xm:f>
          </x14:formula1>
          <xm:sqref>AU251:AU255</xm:sqref>
        </x14:dataValidation>
        <x14:dataValidation type="list" allowBlank="1" showInputMessage="1" showErrorMessage="1" xr:uid="{F9B81C6B-C4AE-45F7-B149-D63846B0C1EB}">
          <x14:formula1>
            <xm:f>'C:\Users\mpajaro\Documents\riesgos_gina\PRODUCTOS\2021\SUBIR_PAGINA\MAPAS_RIESGO_2021\[matriz_riesgos_Contratacion_2021.xlsx]Criterios'!#REF!</xm:f>
          </x14:formula1>
          <xm:sqref>AU39 AU57 AU63 AU45 AU123 AU364:AU365 AU358:AU359 AU451 AU505 AU607 AU14:AU26 AU33:AU37</xm:sqref>
        </x14:dataValidation>
        <x14:dataValidation type="list" allowBlank="1" showInputMessage="1" showErrorMessage="1" xr:uid="{D59E1ADC-A3B7-444C-95D6-AEDA0600CAF1}">
          <x14:formula1>
            <xm:f>'Atributos '!$A$3:$A$6</xm:f>
          </x14:formula1>
          <xm:sqref>AB14:AB15 AB21 AB33 AB39 AB45 AB9 AB51 AB57 AB63 AB505:AB553 AB565:AB571 AB559 AB577:AB578 AB583:AB595 AB601:AB607 AB613:AB626 AB631:AB637 AB643 AB415:AB444 AB69:AB74 AB123:AB147 AB655:AB656 AB178:AB207 AB154:AB171 AB214:AB255 AB268:AB333 AB352:AB399 AB451:AB480 AB487:AB498 AB81:AB105</xm:sqref>
        </x14:dataValidation>
        <x14:dataValidation type="list" allowBlank="1" showInputMessage="1" showErrorMessage="1" xr:uid="{27EE6D7E-CF81-45B0-BC70-B8F562732478}">
          <x14:formula1>
            <xm:f>'Atributos '!$B$3:$B$9</xm:f>
          </x14:formula1>
          <xm:sqref>AC14:AC15 AC21 AC33 AC39 AC45 AC63 AC51 AC57 AC505:AC553 AC559 AC565:AC571 AC577:AC578 AC583:AC595 AC601:AC607 AC613:AC626 AC631:AC637 AC643 AC415:AC444 AC70:AC74 AC123:AC147 AC178:AC207 AC154:AC171 AC214:AC255 AC268:AC333 AC352:AC399 AC451:AC480 AC487:AC498 AC656 AC81:AC105</xm:sqref>
        </x14:dataValidation>
        <x14:dataValidation type="list" allowBlank="1" showInputMessage="1" showErrorMessage="1" xr:uid="{32DC8BEF-EBFF-489D-87C5-EB1FA59749AE}">
          <x14:formula1>
            <xm:f>'Atributos '!$C$3:$C$5</xm:f>
          </x14:formula1>
          <xm:sqref>AD14:AD15 AD21 AD33 AD39 AD45 AD9 AD51 AD57 AD63 AD505:AD553 AD559 AD565:AD571 AD577:AD578 AD583:AD595 AD601:AD607 AD613:AD626 AD631:AD637 AD643 AD415:AD444 AD69:AD74 AD123:AD147 AD655:AD656 AD178:AD207 AD154:AD171 AD214:AD255 AD268:AD333 AD352:AD399 AD451:AD480 AD487:AD498 AD81:AD105</xm:sqref>
        </x14:dataValidation>
        <x14:dataValidation type="list" allowBlank="1" showInputMessage="1" showErrorMessage="1" xr:uid="{9482F57F-21CB-478C-AC35-E431CC749FB2}">
          <x14:formula1>
            <xm:f>'Atributos '!$D$3:$D$5</xm:f>
          </x14:formula1>
          <xm:sqref>AE14:AE15 AE21 AE33 AE39 AE45 AE9 AE51 AE57 AE63 AE505:AE553 AE559 AE565:AE571 AE577:AE578 AE583:AE595 AE601:AE607 AE613:AE626 AE631:AE637 AE643 AE415:AE444 AE69:AE74 AE123:AE147 AE655:AE656 AE178:AE207 AE154:AE171 AE214:AE255 AE268:AE333 AE352:AE399 AE451:AE480 AE487:AE498 AE81:AE105</xm:sqref>
        </x14:dataValidation>
        <x14:dataValidation type="list" allowBlank="1" showInputMessage="1" showErrorMessage="1" xr:uid="{D5A92123-EB6B-4F73-BA57-55129B63F656}">
          <x14:formula1>
            <xm:f>'Atributos '!$J$3:$J$7</xm:f>
          </x14:formula1>
          <xm:sqref>F123:F148 F21 F27:F33 F39 F45 F51 F57 F9 F63:F117 F15 F154:F412 F415:F660</xm:sqref>
        </x14:dataValidation>
        <x14:dataValidation type="list" allowBlank="1" showInputMessage="1" showErrorMessage="1" xr:uid="{E789164E-7D15-45B4-B519-46707C2D0840}">
          <x14:formula1>
            <xm:f>'Atributos '!$A$17:$F$17</xm:f>
          </x14:formula1>
          <xm:sqref>C9 C21 C27:C33 C39 C45 C51 C57 C63 C15 C69:C666</xm:sqref>
        </x14:dataValidation>
        <x14:dataValidation type="list" allowBlank="1" showInputMessage="1" showErrorMessage="1" xr:uid="{8E6B7144-1425-41CF-A4F6-CE20F12CABF5}">
          <x14:formula1>
            <xm:f>'Atributos '!$B$3:$B$10</xm:f>
          </x14:formula1>
          <xm:sqref>AC9:AC13 AC69 AC445:AC450 AC148:AC151 AC208:AC213 AC172:AC177 AC256:AC267 AC334:AC351 AC400:AC414 AC481:AC486 AC499:AC504 AC649:AC655</xm:sqref>
        </x14:dataValidation>
        <x14:dataValidation type="list" allowBlank="1" showInputMessage="1" showErrorMessage="1" xr:uid="{4F2F20C0-DA80-437A-946D-F9F65164E811}">
          <x14:formula1>
            <xm:f>'Atributos '!$A$3:$A$7</xm:f>
          </x14:formula1>
          <xm:sqref>AB445:AB450 AB649:AB654 AB208:AB213 AB172:AB177 AB256:AB267 AB334:AB351 AB148:AB151 AB481:AB486 AB499:AB504 AB400:AB414</xm:sqref>
        </x14:dataValidation>
        <x14:dataValidation type="list" allowBlank="1" showInputMessage="1" showErrorMessage="1" xr:uid="{82C2C5A6-51AE-40CD-A070-56BC447B16C5}">
          <x14:formula1>
            <xm:f>'Atributos '!$C$3:$C$6</xm:f>
          </x14:formula1>
          <xm:sqref>AD445:AD450 AD649:AD654 AD208:AD213 AD172:AD177 AD256:AD267 AD334:AD351 AD400:AD414 AD481:AD486 AD499:AD504 AD148:AD151</xm:sqref>
        </x14:dataValidation>
        <x14:dataValidation type="list" allowBlank="1" showInputMessage="1" showErrorMessage="1" xr:uid="{A4A3F680-D0E6-4EDD-AB9C-FA494E6E9BA9}">
          <x14:formula1>
            <xm:f>'Atributos '!$D$3:$D$6</xm:f>
          </x14:formula1>
          <xm:sqref>AE148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697E25-28AB-49E4-8925-85C25E2D4142}">
  <dimension ref="A2:J36"/>
  <sheetViews>
    <sheetView topLeftCell="A7" zoomScale="70" zoomScaleNormal="70" workbookViewId="0">
      <selection activeCell="E24" sqref="E24"/>
    </sheetView>
  </sheetViews>
  <sheetFormatPr baseColWidth="10" defaultRowHeight="14.4" x14ac:dyDescent="0.3"/>
  <cols>
    <col min="1" max="1" width="31.88671875" style="96" customWidth="1"/>
    <col min="2" max="2" width="31.5546875" style="96" customWidth="1"/>
    <col min="3" max="3" width="17.21875" style="96" customWidth="1"/>
    <col min="4" max="4" width="14.77734375" style="96" customWidth="1"/>
    <col min="5" max="5" width="16.6640625" style="96" customWidth="1"/>
    <col min="6" max="6" width="18.109375" style="96" customWidth="1"/>
    <col min="7" max="7" width="22.33203125" style="96" customWidth="1"/>
    <col min="8" max="8" width="81.5546875" style="96" customWidth="1"/>
    <col min="9" max="9" width="18.5546875" style="96" customWidth="1"/>
    <col min="10" max="10" width="18.21875" style="96" customWidth="1"/>
    <col min="11" max="16384" width="11.5546875" style="96"/>
  </cols>
  <sheetData>
    <row r="2" spans="1:10" ht="44.4" customHeight="1" x14ac:dyDescent="0.3">
      <c r="A2" s="99" t="s">
        <v>16</v>
      </c>
      <c r="B2" s="100" t="s">
        <v>17</v>
      </c>
      <c r="C2" s="100" t="s">
        <v>18</v>
      </c>
      <c r="D2" s="101" t="s">
        <v>782</v>
      </c>
      <c r="G2" s="99" t="s">
        <v>799</v>
      </c>
      <c r="H2" s="101" t="s">
        <v>800</v>
      </c>
      <c r="J2" s="108" t="s">
        <v>801</v>
      </c>
    </row>
    <row r="3" spans="1:10" ht="72" customHeight="1" x14ac:dyDescent="0.3">
      <c r="A3" s="97" t="s">
        <v>783</v>
      </c>
      <c r="B3" s="82" t="s">
        <v>791</v>
      </c>
      <c r="C3" s="82" t="s">
        <v>784</v>
      </c>
      <c r="D3" s="98" t="s">
        <v>785</v>
      </c>
      <c r="G3" s="104" t="s">
        <v>841</v>
      </c>
      <c r="H3" s="98" t="s">
        <v>844</v>
      </c>
      <c r="J3" s="109" t="s">
        <v>29</v>
      </c>
    </row>
    <row r="4" spans="1:10" ht="54" customHeight="1" x14ac:dyDescent="0.3">
      <c r="A4" s="97" t="s">
        <v>786</v>
      </c>
      <c r="B4" s="82" t="s">
        <v>792</v>
      </c>
      <c r="C4" s="82" t="s">
        <v>787</v>
      </c>
      <c r="D4" s="98" t="s">
        <v>797</v>
      </c>
      <c r="G4" s="104" t="s">
        <v>842</v>
      </c>
      <c r="H4" s="98" t="s">
        <v>809</v>
      </c>
      <c r="J4" s="82" t="s">
        <v>250</v>
      </c>
    </row>
    <row r="5" spans="1:10" ht="39.6" x14ac:dyDescent="0.3">
      <c r="A5" s="97" t="s">
        <v>788</v>
      </c>
      <c r="B5" s="82" t="s">
        <v>793</v>
      </c>
      <c r="C5" s="82" t="s">
        <v>796</v>
      </c>
      <c r="D5" s="98" t="s">
        <v>789</v>
      </c>
      <c r="G5" s="104" t="s">
        <v>804</v>
      </c>
      <c r="H5" s="98" t="s">
        <v>810</v>
      </c>
      <c r="J5" s="109" t="s">
        <v>805</v>
      </c>
    </row>
    <row r="6" spans="1:10" ht="26.4" x14ac:dyDescent="0.3">
      <c r="A6" s="97" t="s">
        <v>790</v>
      </c>
      <c r="B6" s="82" t="s">
        <v>794</v>
      </c>
      <c r="C6" s="91"/>
      <c r="D6" s="105"/>
      <c r="G6" s="104" t="s">
        <v>802</v>
      </c>
      <c r="H6" s="98" t="s">
        <v>811</v>
      </c>
      <c r="J6" s="82" t="s">
        <v>806</v>
      </c>
    </row>
    <row r="7" spans="1:10" ht="26.4" customHeight="1" x14ac:dyDescent="0.3">
      <c r="A7" s="104"/>
      <c r="B7" s="82" t="s">
        <v>548</v>
      </c>
      <c r="C7" s="91"/>
      <c r="D7" s="105"/>
      <c r="G7" s="104" t="s">
        <v>803</v>
      </c>
      <c r="H7" s="98" t="s">
        <v>812</v>
      </c>
      <c r="J7" s="109" t="s">
        <v>807</v>
      </c>
    </row>
    <row r="8" spans="1:10" ht="28.2" customHeight="1" x14ac:dyDescent="0.3">
      <c r="A8" s="106"/>
      <c r="B8" s="102" t="s">
        <v>795</v>
      </c>
      <c r="C8" s="94"/>
      <c r="D8" s="107"/>
      <c r="G8" s="106" t="s">
        <v>843</v>
      </c>
      <c r="H8" s="103" t="s">
        <v>813</v>
      </c>
      <c r="J8" s="110"/>
    </row>
    <row r="9" spans="1:10" x14ac:dyDescent="0.3">
      <c r="A9" s="129"/>
      <c r="B9" s="102" t="s">
        <v>852</v>
      </c>
      <c r="C9" s="126"/>
      <c r="D9" s="107"/>
    </row>
    <row r="10" spans="1:10" x14ac:dyDescent="0.3">
      <c r="A10" s="129"/>
      <c r="B10" s="102" t="s">
        <v>855</v>
      </c>
      <c r="C10" s="128"/>
      <c r="D10" s="107"/>
    </row>
    <row r="17" spans="1:10" ht="28.8" x14ac:dyDescent="0.3">
      <c r="A17" s="96" t="s">
        <v>841</v>
      </c>
      <c r="B17" s="96" t="s">
        <v>842</v>
      </c>
      <c r="C17" s="96" t="s">
        <v>804</v>
      </c>
      <c r="D17" s="96" t="s">
        <v>802</v>
      </c>
      <c r="E17" s="96" t="s">
        <v>803</v>
      </c>
      <c r="F17" s="96" t="s">
        <v>843</v>
      </c>
    </row>
    <row r="18" spans="1:10" ht="28.8" x14ac:dyDescent="0.3">
      <c r="A18" s="96" t="s">
        <v>814</v>
      </c>
      <c r="B18" s="96" t="s">
        <v>815</v>
      </c>
      <c r="C18" s="96" t="s">
        <v>34</v>
      </c>
      <c r="D18" s="96" t="s">
        <v>816</v>
      </c>
      <c r="E18" s="96" t="s">
        <v>817</v>
      </c>
      <c r="F18" s="96" t="s">
        <v>818</v>
      </c>
    </row>
    <row r="19" spans="1:10" ht="57.6" x14ac:dyDescent="0.3">
      <c r="A19" s="96" t="s">
        <v>819</v>
      </c>
      <c r="B19" s="96" t="s">
        <v>820</v>
      </c>
      <c r="C19" s="96" t="s">
        <v>821</v>
      </c>
      <c r="D19" s="96" t="s">
        <v>822</v>
      </c>
      <c r="E19" s="96" t="s">
        <v>823</v>
      </c>
      <c r="F19" s="96" t="s">
        <v>824</v>
      </c>
    </row>
    <row r="20" spans="1:10" ht="43.2" x14ac:dyDescent="0.3">
      <c r="A20" s="96" t="s">
        <v>825</v>
      </c>
      <c r="B20" s="96" t="s">
        <v>826</v>
      </c>
      <c r="C20" s="96" t="s">
        <v>827</v>
      </c>
      <c r="D20" s="96" t="s">
        <v>828</v>
      </c>
      <c r="E20" s="96" t="s">
        <v>829</v>
      </c>
      <c r="F20" s="96" t="s">
        <v>830</v>
      </c>
    </row>
    <row r="21" spans="1:10" ht="43.2" x14ac:dyDescent="0.3">
      <c r="A21" s="96" t="s">
        <v>831</v>
      </c>
      <c r="B21" s="96" t="s">
        <v>832</v>
      </c>
      <c r="C21" s="96" t="s">
        <v>30</v>
      </c>
      <c r="D21" s="96" t="s">
        <v>833</v>
      </c>
      <c r="E21" s="96" t="s">
        <v>37</v>
      </c>
      <c r="F21" s="96" t="s">
        <v>834</v>
      </c>
    </row>
    <row r="22" spans="1:10" ht="28.8" x14ac:dyDescent="0.3">
      <c r="A22" s="96" t="s">
        <v>835</v>
      </c>
      <c r="D22" s="96" t="s">
        <v>836</v>
      </c>
    </row>
    <row r="23" spans="1:10" ht="43.2" x14ac:dyDescent="0.3">
      <c r="A23" s="96" t="s">
        <v>837</v>
      </c>
      <c r="D23" s="96" t="s">
        <v>922</v>
      </c>
    </row>
    <row r="24" spans="1:10" ht="43.2" x14ac:dyDescent="0.3">
      <c r="A24" s="96" t="s">
        <v>838</v>
      </c>
    </row>
    <row r="25" spans="1:10" ht="28.8" x14ac:dyDescent="0.3">
      <c r="A25" s="96" t="s">
        <v>839</v>
      </c>
    </row>
    <row r="26" spans="1:10" ht="28.8" x14ac:dyDescent="0.3">
      <c r="A26" s="96" t="s">
        <v>840</v>
      </c>
    </row>
    <row r="27" spans="1:10" ht="28.8" x14ac:dyDescent="0.3">
      <c r="G27" s="137" t="s">
        <v>872</v>
      </c>
    </row>
    <row r="29" spans="1:10" x14ac:dyDescent="0.3">
      <c r="E29" s="138"/>
    </row>
    <row r="30" spans="1:10" ht="26.4" x14ac:dyDescent="0.3">
      <c r="E30" s="139"/>
      <c r="G30" s="99" t="s">
        <v>799</v>
      </c>
      <c r="H30" s="101" t="s">
        <v>800</v>
      </c>
      <c r="I30" s="108" t="s">
        <v>866</v>
      </c>
      <c r="J30" s="108" t="s">
        <v>801</v>
      </c>
    </row>
    <row r="31" spans="1:10" ht="52.8" x14ac:dyDescent="0.3">
      <c r="E31" s="140"/>
      <c r="G31" s="104" t="s">
        <v>856</v>
      </c>
      <c r="H31" s="98" t="s">
        <v>864</v>
      </c>
      <c r="I31" s="135" t="s">
        <v>867</v>
      </c>
      <c r="J31" s="82" t="s">
        <v>806</v>
      </c>
    </row>
    <row r="32" spans="1:10" ht="26.4" x14ac:dyDescent="0.3">
      <c r="E32" s="140"/>
      <c r="G32" s="104" t="s">
        <v>860</v>
      </c>
      <c r="H32" s="98" t="s">
        <v>861</v>
      </c>
      <c r="I32" s="135" t="s">
        <v>868</v>
      </c>
      <c r="J32" s="109" t="s">
        <v>807</v>
      </c>
    </row>
    <row r="33" spans="5:10" ht="52.8" x14ac:dyDescent="0.3">
      <c r="E33" s="140"/>
      <c r="G33" s="104" t="s">
        <v>857</v>
      </c>
      <c r="H33" s="98" t="s">
        <v>862</v>
      </c>
      <c r="I33" s="110" t="s">
        <v>869</v>
      </c>
      <c r="J33" s="109"/>
    </row>
    <row r="34" spans="5:10" ht="28.8" customHeight="1" x14ac:dyDescent="0.3">
      <c r="E34" s="140"/>
      <c r="G34" s="104" t="s">
        <v>858</v>
      </c>
      <c r="H34" s="98" t="s">
        <v>863</v>
      </c>
      <c r="I34" s="110" t="s">
        <v>871</v>
      </c>
      <c r="J34" s="109"/>
    </row>
    <row r="35" spans="5:10" ht="86.4" x14ac:dyDescent="0.3">
      <c r="E35" s="141"/>
      <c r="G35" s="106" t="s">
        <v>859</v>
      </c>
      <c r="H35" s="103" t="s">
        <v>865</v>
      </c>
      <c r="I35" s="127" t="s">
        <v>870</v>
      </c>
      <c r="J35" s="110"/>
    </row>
    <row r="36" spans="5:10" x14ac:dyDescent="0.3">
      <c r="E36" s="136"/>
    </row>
  </sheetData>
  <pageMargins left="0.7" right="0.7" top="0.75" bottom="0.75" header="0.3" footer="0.3"/>
  <pageSetup paperSize="9" orientation="portrait" r:id="rId1"/>
  <tableParts count="3">
    <tablePart r:id="rId2"/>
    <tablePart r:id="rId3"/>
    <tablePart r:id="rId4"/>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4:H10"/>
  <sheetViews>
    <sheetView showGridLines="0" workbookViewId="0">
      <selection activeCell="E9" sqref="E9"/>
    </sheetView>
  </sheetViews>
  <sheetFormatPr baseColWidth="10" defaultColWidth="11.44140625" defaultRowHeight="14.4" x14ac:dyDescent="0.3"/>
  <cols>
    <col min="1" max="1" width="11.44140625" style="15"/>
    <col min="2" max="2" width="9.5546875" style="15" customWidth="1"/>
    <col min="3" max="3" width="14.109375" style="15" bestFit="1" customWidth="1"/>
    <col min="4" max="16384" width="11.44140625" style="15"/>
  </cols>
  <sheetData>
    <row r="4" spans="2:8" ht="24.75" customHeight="1" x14ac:dyDescent="0.3">
      <c r="D4" s="384" t="s">
        <v>109</v>
      </c>
      <c r="E4" s="385"/>
      <c r="F4" s="385"/>
      <c r="G4" s="385"/>
      <c r="H4" s="386"/>
    </row>
    <row r="5" spans="2:8" ht="35.25" customHeight="1" x14ac:dyDescent="0.3">
      <c r="D5" s="16" t="s">
        <v>164</v>
      </c>
      <c r="E5" s="16" t="s">
        <v>165</v>
      </c>
      <c r="F5" s="16" t="s">
        <v>146</v>
      </c>
      <c r="G5" s="16" t="s">
        <v>166</v>
      </c>
      <c r="H5" s="16" t="s">
        <v>167</v>
      </c>
    </row>
    <row r="6" spans="2:8" ht="29.25" customHeight="1" x14ac:dyDescent="0.3">
      <c r="B6" s="387" t="s">
        <v>107</v>
      </c>
      <c r="C6" s="16" t="s">
        <v>168</v>
      </c>
      <c r="D6" s="17" t="s">
        <v>169</v>
      </c>
      <c r="E6" s="17" t="s">
        <v>169</v>
      </c>
      <c r="F6" s="17" t="s">
        <v>169</v>
      </c>
      <c r="G6" s="17" t="s">
        <v>169</v>
      </c>
      <c r="H6" s="17" t="s">
        <v>170</v>
      </c>
    </row>
    <row r="7" spans="2:8" ht="29.25" customHeight="1" x14ac:dyDescent="0.3">
      <c r="B7" s="387"/>
      <c r="C7" s="16" t="s">
        <v>171</v>
      </c>
      <c r="D7" s="17" t="s">
        <v>146</v>
      </c>
      <c r="E7" s="17" t="s">
        <v>146</v>
      </c>
      <c r="F7" s="17" t="s">
        <v>169</v>
      </c>
      <c r="G7" s="17" t="s">
        <v>169</v>
      </c>
      <c r="H7" s="17" t="s">
        <v>170</v>
      </c>
    </row>
    <row r="8" spans="2:8" ht="29.25" customHeight="1" x14ac:dyDescent="0.3">
      <c r="B8" s="387"/>
      <c r="C8" s="16" t="s">
        <v>172</v>
      </c>
      <c r="D8" s="17" t="s">
        <v>146</v>
      </c>
      <c r="E8" s="17" t="s">
        <v>146</v>
      </c>
      <c r="F8" s="17" t="s">
        <v>146</v>
      </c>
      <c r="G8" s="17" t="s">
        <v>169</v>
      </c>
      <c r="H8" s="17" t="s">
        <v>170</v>
      </c>
    </row>
    <row r="9" spans="2:8" ht="29.25" customHeight="1" x14ac:dyDescent="0.3">
      <c r="B9" s="387"/>
      <c r="C9" s="16" t="s">
        <v>173</v>
      </c>
      <c r="D9" s="17" t="s">
        <v>174</v>
      </c>
      <c r="E9" s="17" t="s">
        <v>146</v>
      </c>
      <c r="F9" s="17" t="s">
        <v>146</v>
      </c>
      <c r="G9" s="17" t="s">
        <v>169</v>
      </c>
      <c r="H9" s="17" t="s">
        <v>170</v>
      </c>
    </row>
    <row r="10" spans="2:8" ht="29.25" customHeight="1" x14ac:dyDescent="0.3">
      <c r="B10" s="387"/>
      <c r="C10" s="16" t="s">
        <v>175</v>
      </c>
      <c r="D10" s="17" t="s">
        <v>174</v>
      </c>
      <c r="E10" s="17" t="s">
        <v>174</v>
      </c>
      <c r="F10" s="16" t="s">
        <v>146</v>
      </c>
      <c r="G10" s="17" t="s">
        <v>169</v>
      </c>
      <c r="H10" s="17" t="s">
        <v>170</v>
      </c>
    </row>
  </sheetData>
  <mergeCells count="2">
    <mergeCell ref="D4:H4"/>
    <mergeCell ref="B6:B10"/>
  </mergeCells>
  <conditionalFormatting sqref="D6:H10">
    <cfRule type="expression" dxfId="3" priority="1">
      <formula>D6="Extremo"</formula>
    </cfRule>
    <cfRule type="expression" dxfId="2" priority="2">
      <formula>D6="Alto"</formula>
    </cfRule>
    <cfRule type="expression" dxfId="1" priority="3">
      <formula>D6="Bajo"</formula>
    </cfRule>
    <cfRule type="expression" dxfId="0" priority="4">
      <formula>D6="Moderado"</formula>
    </cfRule>
  </conditionalFormatting>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8069FD-D3EB-4D6C-96AE-2B933BC8AE26}">
  <dimension ref="A1:F10"/>
  <sheetViews>
    <sheetView showGridLines="0" topLeftCell="A2" zoomScale="90" zoomScaleNormal="90" workbookViewId="0">
      <selection activeCell="C10" sqref="C10"/>
    </sheetView>
  </sheetViews>
  <sheetFormatPr baseColWidth="10" defaultRowHeight="15.6" x14ac:dyDescent="0.3"/>
  <cols>
    <col min="1" max="1" width="17.5546875" style="59" customWidth="1"/>
    <col min="2" max="2" width="30.33203125" style="59" customWidth="1"/>
    <col min="3" max="3" width="75.77734375" style="59" customWidth="1"/>
    <col min="4" max="5" width="21.5546875" style="59" customWidth="1"/>
    <col min="6" max="6" width="18.88671875" style="59" customWidth="1"/>
    <col min="7" max="256" width="11.5546875" style="59"/>
    <col min="257" max="257" width="17.5546875" style="59" customWidth="1"/>
    <col min="258" max="258" width="30.33203125" style="59" customWidth="1"/>
    <col min="259" max="259" width="75.77734375" style="59" customWidth="1"/>
    <col min="260" max="261" width="21.5546875" style="59" customWidth="1"/>
    <col min="262" max="262" width="18.88671875" style="59" customWidth="1"/>
    <col min="263" max="512" width="11.5546875" style="59"/>
    <col min="513" max="513" width="17.5546875" style="59" customWidth="1"/>
    <col min="514" max="514" width="30.33203125" style="59" customWidth="1"/>
    <col min="515" max="515" width="75.77734375" style="59" customWidth="1"/>
    <col min="516" max="517" width="21.5546875" style="59" customWidth="1"/>
    <col min="518" max="518" width="18.88671875" style="59" customWidth="1"/>
    <col min="519" max="768" width="11.5546875" style="59"/>
    <col min="769" max="769" width="17.5546875" style="59" customWidth="1"/>
    <col min="770" max="770" width="30.33203125" style="59" customWidth="1"/>
    <col min="771" max="771" width="75.77734375" style="59" customWidth="1"/>
    <col min="772" max="773" width="21.5546875" style="59" customWidth="1"/>
    <col min="774" max="774" width="18.88671875" style="59" customWidth="1"/>
    <col min="775" max="1024" width="11.5546875" style="59"/>
    <col min="1025" max="1025" width="17.5546875" style="59" customWidth="1"/>
    <col min="1026" max="1026" width="30.33203125" style="59" customWidth="1"/>
    <col min="1027" max="1027" width="75.77734375" style="59" customWidth="1"/>
    <col min="1028" max="1029" width="21.5546875" style="59" customWidth="1"/>
    <col min="1030" max="1030" width="18.88671875" style="59" customWidth="1"/>
    <col min="1031" max="1280" width="11.5546875" style="59"/>
    <col min="1281" max="1281" width="17.5546875" style="59" customWidth="1"/>
    <col min="1282" max="1282" width="30.33203125" style="59" customWidth="1"/>
    <col min="1283" max="1283" width="75.77734375" style="59" customWidth="1"/>
    <col min="1284" max="1285" width="21.5546875" style="59" customWidth="1"/>
    <col min="1286" max="1286" width="18.88671875" style="59" customWidth="1"/>
    <col min="1287" max="1536" width="11.5546875" style="59"/>
    <col min="1537" max="1537" width="17.5546875" style="59" customWidth="1"/>
    <col min="1538" max="1538" width="30.33203125" style="59" customWidth="1"/>
    <col min="1539" max="1539" width="75.77734375" style="59" customWidth="1"/>
    <col min="1540" max="1541" width="21.5546875" style="59" customWidth="1"/>
    <col min="1542" max="1542" width="18.88671875" style="59" customWidth="1"/>
    <col min="1543" max="1792" width="11.5546875" style="59"/>
    <col min="1793" max="1793" width="17.5546875" style="59" customWidth="1"/>
    <col min="1794" max="1794" width="30.33203125" style="59" customWidth="1"/>
    <col min="1795" max="1795" width="75.77734375" style="59" customWidth="1"/>
    <col min="1796" max="1797" width="21.5546875" style="59" customWidth="1"/>
    <col min="1798" max="1798" width="18.88671875" style="59" customWidth="1"/>
    <col min="1799" max="2048" width="11.5546875" style="59"/>
    <col min="2049" max="2049" width="17.5546875" style="59" customWidth="1"/>
    <col min="2050" max="2050" width="30.33203125" style="59" customWidth="1"/>
    <col min="2051" max="2051" width="75.77734375" style="59" customWidth="1"/>
    <col min="2052" max="2053" width="21.5546875" style="59" customWidth="1"/>
    <col min="2054" max="2054" width="18.88671875" style="59" customWidth="1"/>
    <col min="2055" max="2304" width="11.5546875" style="59"/>
    <col min="2305" max="2305" width="17.5546875" style="59" customWidth="1"/>
    <col min="2306" max="2306" width="30.33203125" style="59" customWidth="1"/>
    <col min="2307" max="2307" width="75.77734375" style="59" customWidth="1"/>
    <col min="2308" max="2309" width="21.5546875" style="59" customWidth="1"/>
    <col min="2310" max="2310" width="18.88671875" style="59" customWidth="1"/>
    <col min="2311" max="2560" width="11.5546875" style="59"/>
    <col min="2561" max="2561" width="17.5546875" style="59" customWidth="1"/>
    <col min="2562" max="2562" width="30.33203125" style="59" customWidth="1"/>
    <col min="2563" max="2563" width="75.77734375" style="59" customWidth="1"/>
    <col min="2564" max="2565" width="21.5546875" style="59" customWidth="1"/>
    <col min="2566" max="2566" width="18.88671875" style="59" customWidth="1"/>
    <col min="2567" max="2816" width="11.5546875" style="59"/>
    <col min="2817" max="2817" width="17.5546875" style="59" customWidth="1"/>
    <col min="2818" max="2818" width="30.33203125" style="59" customWidth="1"/>
    <col min="2819" max="2819" width="75.77734375" style="59" customWidth="1"/>
    <col min="2820" max="2821" width="21.5546875" style="59" customWidth="1"/>
    <col min="2822" max="2822" width="18.88671875" style="59" customWidth="1"/>
    <col min="2823" max="3072" width="11.5546875" style="59"/>
    <col min="3073" max="3073" width="17.5546875" style="59" customWidth="1"/>
    <col min="3074" max="3074" width="30.33203125" style="59" customWidth="1"/>
    <col min="3075" max="3075" width="75.77734375" style="59" customWidth="1"/>
    <col min="3076" max="3077" width="21.5546875" style="59" customWidth="1"/>
    <col min="3078" max="3078" width="18.88671875" style="59" customWidth="1"/>
    <col min="3079" max="3328" width="11.5546875" style="59"/>
    <col min="3329" max="3329" width="17.5546875" style="59" customWidth="1"/>
    <col min="3330" max="3330" width="30.33203125" style="59" customWidth="1"/>
    <col min="3331" max="3331" width="75.77734375" style="59" customWidth="1"/>
    <col min="3332" max="3333" width="21.5546875" style="59" customWidth="1"/>
    <col min="3334" max="3334" width="18.88671875" style="59" customWidth="1"/>
    <col min="3335" max="3584" width="11.5546875" style="59"/>
    <col min="3585" max="3585" width="17.5546875" style="59" customWidth="1"/>
    <col min="3586" max="3586" width="30.33203125" style="59" customWidth="1"/>
    <col min="3587" max="3587" width="75.77734375" style="59" customWidth="1"/>
    <col min="3588" max="3589" width="21.5546875" style="59" customWidth="1"/>
    <col min="3590" max="3590" width="18.88671875" style="59" customWidth="1"/>
    <col min="3591" max="3840" width="11.5546875" style="59"/>
    <col min="3841" max="3841" width="17.5546875" style="59" customWidth="1"/>
    <col min="3842" max="3842" width="30.33203125" style="59" customWidth="1"/>
    <col min="3843" max="3843" width="75.77734375" style="59" customWidth="1"/>
    <col min="3844" max="3845" width="21.5546875" style="59" customWidth="1"/>
    <col min="3846" max="3846" width="18.88671875" style="59" customWidth="1"/>
    <col min="3847" max="4096" width="11.5546875" style="59"/>
    <col min="4097" max="4097" width="17.5546875" style="59" customWidth="1"/>
    <col min="4098" max="4098" width="30.33203125" style="59" customWidth="1"/>
    <col min="4099" max="4099" width="75.77734375" style="59" customWidth="1"/>
    <col min="4100" max="4101" width="21.5546875" style="59" customWidth="1"/>
    <col min="4102" max="4102" width="18.88671875" style="59" customWidth="1"/>
    <col min="4103" max="4352" width="11.5546875" style="59"/>
    <col min="4353" max="4353" width="17.5546875" style="59" customWidth="1"/>
    <col min="4354" max="4354" width="30.33203125" style="59" customWidth="1"/>
    <col min="4355" max="4355" width="75.77734375" style="59" customWidth="1"/>
    <col min="4356" max="4357" width="21.5546875" style="59" customWidth="1"/>
    <col min="4358" max="4358" width="18.88671875" style="59" customWidth="1"/>
    <col min="4359" max="4608" width="11.5546875" style="59"/>
    <col min="4609" max="4609" width="17.5546875" style="59" customWidth="1"/>
    <col min="4610" max="4610" width="30.33203125" style="59" customWidth="1"/>
    <col min="4611" max="4611" width="75.77734375" style="59" customWidth="1"/>
    <col min="4612" max="4613" width="21.5546875" style="59" customWidth="1"/>
    <col min="4614" max="4614" width="18.88671875" style="59" customWidth="1"/>
    <col min="4615" max="4864" width="11.5546875" style="59"/>
    <col min="4865" max="4865" width="17.5546875" style="59" customWidth="1"/>
    <col min="4866" max="4866" width="30.33203125" style="59" customWidth="1"/>
    <col min="4867" max="4867" width="75.77734375" style="59" customWidth="1"/>
    <col min="4868" max="4869" width="21.5546875" style="59" customWidth="1"/>
    <col min="4870" max="4870" width="18.88671875" style="59" customWidth="1"/>
    <col min="4871" max="5120" width="11.5546875" style="59"/>
    <col min="5121" max="5121" width="17.5546875" style="59" customWidth="1"/>
    <col min="5122" max="5122" width="30.33203125" style="59" customWidth="1"/>
    <col min="5123" max="5123" width="75.77734375" style="59" customWidth="1"/>
    <col min="5124" max="5125" width="21.5546875" style="59" customWidth="1"/>
    <col min="5126" max="5126" width="18.88671875" style="59" customWidth="1"/>
    <col min="5127" max="5376" width="11.5546875" style="59"/>
    <col min="5377" max="5377" width="17.5546875" style="59" customWidth="1"/>
    <col min="5378" max="5378" width="30.33203125" style="59" customWidth="1"/>
    <col min="5379" max="5379" width="75.77734375" style="59" customWidth="1"/>
    <col min="5380" max="5381" width="21.5546875" style="59" customWidth="1"/>
    <col min="5382" max="5382" width="18.88671875" style="59" customWidth="1"/>
    <col min="5383" max="5632" width="11.5546875" style="59"/>
    <col min="5633" max="5633" width="17.5546875" style="59" customWidth="1"/>
    <col min="5634" max="5634" width="30.33203125" style="59" customWidth="1"/>
    <col min="5635" max="5635" width="75.77734375" style="59" customWidth="1"/>
    <col min="5636" max="5637" width="21.5546875" style="59" customWidth="1"/>
    <col min="5638" max="5638" width="18.88671875" style="59" customWidth="1"/>
    <col min="5639" max="5888" width="11.5546875" style="59"/>
    <col min="5889" max="5889" width="17.5546875" style="59" customWidth="1"/>
    <col min="5890" max="5890" width="30.33203125" style="59" customWidth="1"/>
    <col min="5891" max="5891" width="75.77734375" style="59" customWidth="1"/>
    <col min="5892" max="5893" width="21.5546875" style="59" customWidth="1"/>
    <col min="5894" max="5894" width="18.88671875" style="59" customWidth="1"/>
    <col min="5895" max="6144" width="11.5546875" style="59"/>
    <col min="6145" max="6145" width="17.5546875" style="59" customWidth="1"/>
    <col min="6146" max="6146" width="30.33203125" style="59" customWidth="1"/>
    <col min="6147" max="6147" width="75.77734375" style="59" customWidth="1"/>
    <col min="6148" max="6149" width="21.5546875" style="59" customWidth="1"/>
    <col min="6150" max="6150" width="18.88671875" style="59" customWidth="1"/>
    <col min="6151" max="6400" width="11.5546875" style="59"/>
    <col min="6401" max="6401" width="17.5546875" style="59" customWidth="1"/>
    <col min="6402" max="6402" width="30.33203125" style="59" customWidth="1"/>
    <col min="6403" max="6403" width="75.77734375" style="59" customWidth="1"/>
    <col min="6404" max="6405" width="21.5546875" style="59" customWidth="1"/>
    <col min="6406" max="6406" width="18.88671875" style="59" customWidth="1"/>
    <col min="6407" max="6656" width="11.5546875" style="59"/>
    <col min="6657" max="6657" width="17.5546875" style="59" customWidth="1"/>
    <col min="6658" max="6658" width="30.33203125" style="59" customWidth="1"/>
    <col min="6659" max="6659" width="75.77734375" style="59" customWidth="1"/>
    <col min="6660" max="6661" width="21.5546875" style="59" customWidth="1"/>
    <col min="6662" max="6662" width="18.88671875" style="59" customWidth="1"/>
    <col min="6663" max="6912" width="11.5546875" style="59"/>
    <col min="6913" max="6913" width="17.5546875" style="59" customWidth="1"/>
    <col min="6914" max="6914" width="30.33203125" style="59" customWidth="1"/>
    <col min="6915" max="6915" width="75.77734375" style="59" customWidth="1"/>
    <col min="6916" max="6917" width="21.5546875" style="59" customWidth="1"/>
    <col min="6918" max="6918" width="18.88671875" style="59" customWidth="1"/>
    <col min="6919" max="7168" width="11.5546875" style="59"/>
    <col min="7169" max="7169" width="17.5546875" style="59" customWidth="1"/>
    <col min="7170" max="7170" width="30.33203125" style="59" customWidth="1"/>
    <col min="7171" max="7171" width="75.77734375" style="59" customWidth="1"/>
    <col min="7172" max="7173" width="21.5546875" style="59" customWidth="1"/>
    <col min="7174" max="7174" width="18.88671875" style="59" customWidth="1"/>
    <col min="7175" max="7424" width="11.5546875" style="59"/>
    <col min="7425" max="7425" width="17.5546875" style="59" customWidth="1"/>
    <col min="7426" max="7426" width="30.33203125" style="59" customWidth="1"/>
    <col min="7427" max="7427" width="75.77734375" style="59" customWidth="1"/>
    <col min="7428" max="7429" width="21.5546875" style="59" customWidth="1"/>
    <col min="7430" max="7430" width="18.88671875" style="59" customWidth="1"/>
    <col min="7431" max="7680" width="11.5546875" style="59"/>
    <col min="7681" max="7681" width="17.5546875" style="59" customWidth="1"/>
    <col min="7682" max="7682" width="30.33203125" style="59" customWidth="1"/>
    <col min="7683" max="7683" width="75.77734375" style="59" customWidth="1"/>
    <col min="7684" max="7685" width="21.5546875" style="59" customWidth="1"/>
    <col min="7686" max="7686" width="18.88671875" style="59" customWidth="1"/>
    <col min="7687" max="7936" width="11.5546875" style="59"/>
    <col min="7937" max="7937" width="17.5546875" style="59" customWidth="1"/>
    <col min="7938" max="7938" width="30.33203125" style="59" customWidth="1"/>
    <col min="7939" max="7939" width="75.77734375" style="59" customWidth="1"/>
    <col min="7940" max="7941" width="21.5546875" style="59" customWidth="1"/>
    <col min="7942" max="7942" width="18.88671875" style="59" customWidth="1"/>
    <col min="7943" max="8192" width="11.5546875" style="59"/>
    <col min="8193" max="8193" width="17.5546875" style="59" customWidth="1"/>
    <col min="8194" max="8194" width="30.33203125" style="59" customWidth="1"/>
    <col min="8195" max="8195" width="75.77734375" style="59" customWidth="1"/>
    <col min="8196" max="8197" width="21.5546875" style="59" customWidth="1"/>
    <col min="8198" max="8198" width="18.88671875" style="59" customWidth="1"/>
    <col min="8199" max="8448" width="11.5546875" style="59"/>
    <col min="8449" max="8449" width="17.5546875" style="59" customWidth="1"/>
    <col min="8450" max="8450" width="30.33203125" style="59" customWidth="1"/>
    <col min="8451" max="8451" width="75.77734375" style="59" customWidth="1"/>
    <col min="8452" max="8453" width="21.5546875" style="59" customWidth="1"/>
    <col min="8454" max="8454" width="18.88671875" style="59" customWidth="1"/>
    <col min="8455" max="8704" width="11.5546875" style="59"/>
    <col min="8705" max="8705" width="17.5546875" style="59" customWidth="1"/>
    <col min="8706" max="8706" width="30.33203125" style="59" customWidth="1"/>
    <col min="8707" max="8707" width="75.77734375" style="59" customWidth="1"/>
    <col min="8708" max="8709" width="21.5546875" style="59" customWidth="1"/>
    <col min="8710" max="8710" width="18.88671875" style="59" customWidth="1"/>
    <col min="8711" max="8960" width="11.5546875" style="59"/>
    <col min="8961" max="8961" width="17.5546875" style="59" customWidth="1"/>
    <col min="8962" max="8962" width="30.33203125" style="59" customWidth="1"/>
    <col min="8963" max="8963" width="75.77734375" style="59" customWidth="1"/>
    <col min="8964" max="8965" width="21.5546875" style="59" customWidth="1"/>
    <col min="8966" max="8966" width="18.88671875" style="59" customWidth="1"/>
    <col min="8967" max="9216" width="11.5546875" style="59"/>
    <col min="9217" max="9217" width="17.5546875" style="59" customWidth="1"/>
    <col min="9218" max="9218" width="30.33203125" style="59" customWidth="1"/>
    <col min="9219" max="9219" width="75.77734375" style="59" customWidth="1"/>
    <col min="9220" max="9221" width="21.5546875" style="59" customWidth="1"/>
    <col min="9222" max="9222" width="18.88671875" style="59" customWidth="1"/>
    <col min="9223" max="9472" width="11.5546875" style="59"/>
    <col min="9473" max="9473" width="17.5546875" style="59" customWidth="1"/>
    <col min="9474" max="9474" width="30.33203125" style="59" customWidth="1"/>
    <col min="9475" max="9475" width="75.77734375" style="59" customWidth="1"/>
    <col min="9476" max="9477" width="21.5546875" style="59" customWidth="1"/>
    <col min="9478" max="9478" width="18.88671875" style="59" customWidth="1"/>
    <col min="9479" max="9728" width="11.5546875" style="59"/>
    <col min="9729" max="9729" width="17.5546875" style="59" customWidth="1"/>
    <col min="9730" max="9730" width="30.33203125" style="59" customWidth="1"/>
    <col min="9731" max="9731" width="75.77734375" style="59" customWidth="1"/>
    <col min="9732" max="9733" width="21.5546875" style="59" customWidth="1"/>
    <col min="9734" max="9734" width="18.88671875" style="59" customWidth="1"/>
    <col min="9735" max="9984" width="11.5546875" style="59"/>
    <col min="9985" max="9985" width="17.5546875" style="59" customWidth="1"/>
    <col min="9986" max="9986" width="30.33203125" style="59" customWidth="1"/>
    <col min="9987" max="9987" width="75.77734375" style="59" customWidth="1"/>
    <col min="9988" max="9989" width="21.5546875" style="59" customWidth="1"/>
    <col min="9990" max="9990" width="18.88671875" style="59" customWidth="1"/>
    <col min="9991" max="10240" width="11.5546875" style="59"/>
    <col min="10241" max="10241" width="17.5546875" style="59" customWidth="1"/>
    <col min="10242" max="10242" width="30.33203125" style="59" customWidth="1"/>
    <col min="10243" max="10243" width="75.77734375" style="59" customWidth="1"/>
    <col min="10244" max="10245" width="21.5546875" style="59" customWidth="1"/>
    <col min="10246" max="10246" width="18.88671875" style="59" customWidth="1"/>
    <col min="10247" max="10496" width="11.5546875" style="59"/>
    <col min="10497" max="10497" width="17.5546875" style="59" customWidth="1"/>
    <col min="10498" max="10498" width="30.33203125" style="59" customWidth="1"/>
    <col min="10499" max="10499" width="75.77734375" style="59" customWidth="1"/>
    <col min="10500" max="10501" width="21.5546875" style="59" customWidth="1"/>
    <col min="10502" max="10502" width="18.88671875" style="59" customWidth="1"/>
    <col min="10503" max="10752" width="11.5546875" style="59"/>
    <col min="10753" max="10753" width="17.5546875" style="59" customWidth="1"/>
    <col min="10754" max="10754" width="30.33203125" style="59" customWidth="1"/>
    <col min="10755" max="10755" width="75.77734375" style="59" customWidth="1"/>
    <col min="10756" max="10757" width="21.5546875" style="59" customWidth="1"/>
    <col min="10758" max="10758" width="18.88671875" style="59" customWidth="1"/>
    <col min="10759" max="11008" width="11.5546875" style="59"/>
    <col min="11009" max="11009" width="17.5546875" style="59" customWidth="1"/>
    <col min="11010" max="11010" width="30.33203125" style="59" customWidth="1"/>
    <col min="11011" max="11011" width="75.77734375" style="59" customWidth="1"/>
    <col min="11012" max="11013" width="21.5546875" style="59" customWidth="1"/>
    <col min="11014" max="11014" width="18.88671875" style="59" customWidth="1"/>
    <col min="11015" max="11264" width="11.5546875" style="59"/>
    <col min="11265" max="11265" width="17.5546875" style="59" customWidth="1"/>
    <col min="11266" max="11266" width="30.33203125" style="59" customWidth="1"/>
    <col min="11267" max="11267" width="75.77734375" style="59" customWidth="1"/>
    <col min="11268" max="11269" width="21.5546875" style="59" customWidth="1"/>
    <col min="11270" max="11270" width="18.88671875" style="59" customWidth="1"/>
    <col min="11271" max="11520" width="11.5546875" style="59"/>
    <col min="11521" max="11521" width="17.5546875" style="59" customWidth="1"/>
    <col min="11522" max="11522" width="30.33203125" style="59" customWidth="1"/>
    <col min="11523" max="11523" width="75.77734375" style="59" customWidth="1"/>
    <col min="11524" max="11525" width="21.5546875" style="59" customWidth="1"/>
    <col min="11526" max="11526" width="18.88671875" style="59" customWidth="1"/>
    <col min="11527" max="11776" width="11.5546875" style="59"/>
    <col min="11777" max="11777" width="17.5546875" style="59" customWidth="1"/>
    <col min="11778" max="11778" width="30.33203125" style="59" customWidth="1"/>
    <col min="11779" max="11779" width="75.77734375" style="59" customWidth="1"/>
    <col min="11780" max="11781" width="21.5546875" style="59" customWidth="1"/>
    <col min="11782" max="11782" width="18.88671875" style="59" customWidth="1"/>
    <col min="11783" max="12032" width="11.5546875" style="59"/>
    <col min="12033" max="12033" width="17.5546875" style="59" customWidth="1"/>
    <col min="12034" max="12034" width="30.33203125" style="59" customWidth="1"/>
    <col min="12035" max="12035" width="75.77734375" style="59" customWidth="1"/>
    <col min="12036" max="12037" width="21.5546875" style="59" customWidth="1"/>
    <col min="12038" max="12038" width="18.88671875" style="59" customWidth="1"/>
    <col min="12039" max="12288" width="11.5546875" style="59"/>
    <col min="12289" max="12289" width="17.5546875" style="59" customWidth="1"/>
    <col min="12290" max="12290" width="30.33203125" style="59" customWidth="1"/>
    <col min="12291" max="12291" width="75.77734375" style="59" customWidth="1"/>
    <col min="12292" max="12293" width="21.5546875" style="59" customWidth="1"/>
    <col min="12294" max="12294" width="18.88671875" style="59" customWidth="1"/>
    <col min="12295" max="12544" width="11.5546875" style="59"/>
    <col min="12545" max="12545" width="17.5546875" style="59" customWidth="1"/>
    <col min="12546" max="12546" width="30.33203125" style="59" customWidth="1"/>
    <col min="12547" max="12547" width="75.77734375" style="59" customWidth="1"/>
    <col min="12548" max="12549" width="21.5546875" style="59" customWidth="1"/>
    <col min="12550" max="12550" width="18.88671875" style="59" customWidth="1"/>
    <col min="12551" max="12800" width="11.5546875" style="59"/>
    <col min="12801" max="12801" width="17.5546875" style="59" customWidth="1"/>
    <col min="12802" max="12802" width="30.33203125" style="59" customWidth="1"/>
    <col min="12803" max="12803" width="75.77734375" style="59" customWidth="1"/>
    <col min="12804" max="12805" width="21.5546875" style="59" customWidth="1"/>
    <col min="12806" max="12806" width="18.88671875" style="59" customWidth="1"/>
    <col min="12807" max="13056" width="11.5546875" style="59"/>
    <col min="13057" max="13057" width="17.5546875" style="59" customWidth="1"/>
    <col min="13058" max="13058" width="30.33203125" style="59" customWidth="1"/>
    <col min="13059" max="13059" width="75.77734375" style="59" customWidth="1"/>
    <col min="13060" max="13061" width="21.5546875" style="59" customWidth="1"/>
    <col min="13062" max="13062" width="18.88671875" style="59" customWidth="1"/>
    <col min="13063" max="13312" width="11.5546875" style="59"/>
    <col min="13313" max="13313" width="17.5546875" style="59" customWidth="1"/>
    <col min="13314" max="13314" width="30.33203125" style="59" customWidth="1"/>
    <col min="13315" max="13315" width="75.77734375" style="59" customWidth="1"/>
    <col min="13316" max="13317" width="21.5546875" style="59" customWidth="1"/>
    <col min="13318" max="13318" width="18.88671875" style="59" customWidth="1"/>
    <col min="13319" max="13568" width="11.5546875" style="59"/>
    <col min="13569" max="13569" width="17.5546875" style="59" customWidth="1"/>
    <col min="13570" max="13570" width="30.33203125" style="59" customWidth="1"/>
    <col min="13571" max="13571" width="75.77734375" style="59" customWidth="1"/>
    <col min="13572" max="13573" width="21.5546875" style="59" customWidth="1"/>
    <col min="13574" max="13574" width="18.88671875" style="59" customWidth="1"/>
    <col min="13575" max="13824" width="11.5546875" style="59"/>
    <col min="13825" max="13825" width="17.5546875" style="59" customWidth="1"/>
    <col min="13826" max="13826" width="30.33203125" style="59" customWidth="1"/>
    <col min="13827" max="13827" width="75.77734375" style="59" customWidth="1"/>
    <col min="13828" max="13829" width="21.5546875" style="59" customWidth="1"/>
    <col min="13830" max="13830" width="18.88671875" style="59" customWidth="1"/>
    <col min="13831" max="14080" width="11.5546875" style="59"/>
    <col min="14081" max="14081" width="17.5546875" style="59" customWidth="1"/>
    <col min="14082" max="14082" width="30.33203125" style="59" customWidth="1"/>
    <col min="14083" max="14083" width="75.77734375" style="59" customWidth="1"/>
    <col min="14084" max="14085" width="21.5546875" style="59" customWidth="1"/>
    <col min="14086" max="14086" width="18.88671875" style="59" customWidth="1"/>
    <col min="14087" max="14336" width="11.5546875" style="59"/>
    <col min="14337" max="14337" width="17.5546875" style="59" customWidth="1"/>
    <col min="14338" max="14338" width="30.33203125" style="59" customWidth="1"/>
    <col min="14339" max="14339" width="75.77734375" style="59" customWidth="1"/>
    <col min="14340" max="14341" width="21.5546875" style="59" customWidth="1"/>
    <col min="14342" max="14342" width="18.88671875" style="59" customWidth="1"/>
    <col min="14343" max="14592" width="11.5546875" style="59"/>
    <col min="14593" max="14593" width="17.5546875" style="59" customWidth="1"/>
    <col min="14594" max="14594" width="30.33203125" style="59" customWidth="1"/>
    <col min="14595" max="14595" width="75.77734375" style="59" customWidth="1"/>
    <col min="14596" max="14597" width="21.5546875" style="59" customWidth="1"/>
    <col min="14598" max="14598" width="18.88671875" style="59" customWidth="1"/>
    <col min="14599" max="14848" width="11.5546875" style="59"/>
    <col min="14849" max="14849" width="17.5546875" style="59" customWidth="1"/>
    <col min="14850" max="14850" width="30.33203125" style="59" customWidth="1"/>
    <col min="14851" max="14851" width="75.77734375" style="59" customWidth="1"/>
    <col min="14852" max="14853" width="21.5546875" style="59" customWidth="1"/>
    <col min="14854" max="14854" width="18.88671875" style="59" customWidth="1"/>
    <col min="14855" max="15104" width="11.5546875" style="59"/>
    <col min="15105" max="15105" width="17.5546875" style="59" customWidth="1"/>
    <col min="15106" max="15106" width="30.33203125" style="59" customWidth="1"/>
    <col min="15107" max="15107" width="75.77734375" style="59" customWidth="1"/>
    <col min="15108" max="15109" width="21.5546875" style="59" customWidth="1"/>
    <col min="15110" max="15110" width="18.88671875" style="59" customWidth="1"/>
    <col min="15111" max="15360" width="11.5546875" style="59"/>
    <col min="15361" max="15361" width="17.5546875" style="59" customWidth="1"/>
    <col min="15362" max="15362" width="30.33203125" style="59" customWidth="1"/>
    <col min="15363" max="15363" width="75.77734375" style="59" customWidth="1"/>
    <col min="15364" max="15365" width="21.5546875" style="59" customWidth="1"/>
    <col min="15366" max="15366" width="18.88671875" style="59" customWidth="1"/>
    <col min="15367" max="15616" width="11.5546875" style="59"/>
    <col min="15617" max="15617" width="17.5546875" style="59" customWidth="1"/>
    <col min="15618" max="15618" width="30.33203125" style="59" customWidth="1"/>
    <col min="15619" max="15619" width="75.77734375" style="59" customWidth="1"/>
    <col min="15620" max="15621" width="21.5546875" style="59" customWidth="1"/>
    <col min="15622" max="15622" width="18.88671875" style="59" customWidth="1"/>
    <col min="15623" max="15872" width="11.5546875" style="59"/>
    <col min="15873" max="15873" width="17.5546875" style="59" customWidth="1"/>
    <col min="15874" max="15874" width="30.33203125" style="59" customWidth="1"/>
    <col min="15875" max="15875" width="75.77734375" style="59" customWidth="1"/>
    <col min="15876" max="15877" width="21.5546875" style="59" customWidth="1"/>
    <col min="15878" max="15878" width="18.88671875" style="59" customWidth="1"/>
    <col min="15879" max="16128" width="11.5546875" style="59"/>
    <col min="16129" max="16129" width="17.5546875" style="59" customWidth="1"/>
    <col min="16130" max="16130" width="30.33203125" style="59" customWidth="1"/>
    <col min="16131" max="16131" width="75.77734375" style="59" customWidth="1"/>
    <col min="16132" max="16133" width="21.5546875" style="59" customWidth="1"/>
    <col min="16134" max="16134" width="18.88671875" style="59" customWidth="1"/>
    <col min="16135" max="16384" width="11.5546875" style="59"/>
  </cols>
  <sheetData>
    <row r="1" spans="1:6" s="52" customFormat="1" ht="18" x14ac:dyDescent="0.3">
      <c r="A1" s="388" t="s">
        <v>685</v>
      </c>
      <c r="B1" s="388"/>
      <c r="C1" s="388"/>
      <c r="D1" s="388"/>
      <c r="E1" s="388"/>
      <c r="F1" s="389"/>
    </row>
    <row r="2" spans="1:6" s="52" customFormat="1" ht="18" x14ac:dyDescent="0.3">
      <c r="A2" s="53" t="s">
        <v>686</v>
      </c>
      <c r="B2" s="53" t="s">
        <v>687</v>
      </c>
      <c r="C2" s="53" t="s">
        <v>688</v>
      </c>
      <c r="D2" s="53" t="s">
        <v>689</v>
      </c>
      <c r="E2" s="53" t="s">
        <v>690</v>
      </c>
      <c r="F2" s="54" t="s">
        <v>691</v>
      </c>
    </row>
    <row r="3" spans="1:6" ht="31.2" x14ac:dyDescent="0.3">
      <c r="A3" s="55">
        <v>1</v>
      </c>
      <c r="B3" s="56">
        <v>44443</v>
      </c>
      <c r="C3" s="57" t="s">
        <v>702</v>
      </c>
      <c r="D3" s="57" t="s">
        <v>692</v>
      </c>
      <c r="E3" s="57" t="s">
        <v>692</v>
      </c>
      <c r="F3" s="58" t="s">
        <v>692</v>
      </c>
    </row>
    <row r="4" spans="1:6" s="52" customFormat="1" ht="18" x14ac:dyDescent="0.3">
      <c r="A4" s="388" t="s">
        <v>693</v>
      </c>
      <c r="B4" s="388"/>
      <c r="C4" s="388"/>
      <c r="D4" s="388"/>
      <c r="E4" s="388"/>
      <c r="F4" s="389"/>
    </row>
    <row r="5" spans="1:6" s="52" customFormat="1" ht="18" x14ac:dyDescent="0.3">
      <c r="A5" s="53" t="s">
        <v>686</v>
      </c>
      <c r="B5" s="53" t="s">
        <v>687</v>
      </c>
      <c r="C5" s="54" t="s">
        <v>694</v>
      </c>
      <c r="D5" s="54" t="s">
        <v>689</v>
      </c>
      <c r="E5" s="54" t="s">
        <v>690</v>
      </c>
      <c r="F5" s="54" t="s">
        <v>691</v>
      </c>
    </row>
    <row r="6" spans="1:6" ht="31.2" x14ac:dyDescent="0.3">
      <c r="A6" s="62" t="s">
        <v>697</v>
      </c>
      <c r="B6" s="57" t="s">
        <v>692</v>
      </c>
      <c r="C6" s="58" t="s">
        <v>692</v>
      </c>
      <c r="D6" s="58" t="s">
        <v>692</v>
      </c>
      <c r="E6" s="58" t="s">
        <v>692</v>
      </c>
      <c r="F6" s="58" t="s">
        <v>692</v>
      </c>
    </row>
    <row r="7" spans="1:6" ht="46.8" x14ac:dyDescent="0.3">
      <c r="A7" s="55">
        <v>8</v>
      </c>
      <c r="B7" s="63">
        <v>45355</v>
      </c>
      <c r="C7" s="58" t="s">
        <v>698</v>
      </c>
      <c r="D7" s="58" t="s">
        <v>696</v>
      </c>
      <c r="E7" s="58" t="s">
        <v>695</v>
      </c>
      <c r="F7" s="58" t="s">
        <v>700</v>
      </c>
    </row>
    <row r="8" spans="1:6" ht="46.8" x14ac:dyDescent="0.3">
      <c r="A8" s="55">
        <v>8</v>
      </c>
      <c r="B8" s="63">
        <v>45371</v>
      </c>
      <c r="C8" s="58" t="s">
        <v>699</v>
      </c>
      <c r="D8" s="58" t="s">
        <v>696</v>
      </c>
      <c r="E8" s="58" t="s">
        <v>695</v>
      </c>
      <c r="F8" s="58" t="s">
        <v>700</v>
      </c>
    </row>
    <row r="9" spans="1:6" ht="93.6" x14ac:dyDescent="0.3">
      <c r="A9" s="60">
        <v>8</v>
      </c>
      <c r="B9" s="64">
        <v>45454</v>
      </c>
      <c r="C9" s="61" t="s">
        <v>701</v>
      </c>
      <c r="D9" s="58" t="s">
        <v>696</v>
      </c>
      <c r="E9" s="58" t="s">
        <v>695</v>
      </c>
      <c r="F9" s="58" t="s">
        <v>700</v>
      </c>
    </row>
    <row r="10" spans="1:6" ht="36" customHeight="1" x14ac:dyDescent="0.3">
      <c r="A10" s="60">
        <v>9</v>
      </c>
      <c r="B10" s="64">
        <v>46235</v>
      </c>
      <c r="C10" s="61" t="s">
        <v>889</v>
      </c>
      <c r="D10" s="61" t="s">
        <v>696</v>
      </c>
      <c r="E10" s="60" t="s">
        <v>695</v>
      </c>
      <c r="F10" s="60"/>
    </row>
  </sheetData>
  <mergeCells count="2">
    <mergeCell ref="A1:F1"/>
    <mergeCell ref="A4:F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T31"/>
  <sheetViews>
    <sheetView topLeftCell="A7" workbookViewId="0">
      <selection activeCell="J14" sqref="J14"/>
    </sheetView>
  </sheetViews>
  <sheetFormatPr baseColWidth="10" defaultColWidth="11.44140625" defaultRowHeight="14.4" x14ac:dyDescent="0.3"/>
  <cols>
    <col min="1" max="19" width="6.6640625" customWidth="1"/>
    <col min="20" max="20" width="22.44140625" customWidth="1"/>
  </cols>
  <sheetData>
    <row r="1" spans="1:20" hidden="1" x14ac:dyDescent="0.3">
      <c r="A1" t="s">
        <v>107</v>
      </c>
      <c r="B1" t="s">
        <v>108</v>
      </c>
      <c r="C1" t="s">
        <v>109</v>
      </c>
      <c r="E1" t="s">
        <v>110</v>
      </c>
    </row>
    <row r="2" spans="1:20" ht="12" hidden="1" customHeight="1" x14ac:dyDescent="0.3">
      <c r="A2" t="s">
        <v>111</v>
      </c>
      <c r="B2" s="1" t="s">
        <v>112</v>
      </c>
      <c r="E2" t="s">
        <v>113</v>
      </c>
    </row>
    <row r="3" spans="1:20" ht="12" hidden="1" customHeight="1" x14ac:dyDescent="0.3">
      <c r="A3" t="s">
        <v>114</v>
      </c>
      <c r="B3" s="1" t="s">
        <v>115</v>
      </c>
      <c r="E3" t="s">
        <v>116</v>
      </c>
    </row>
    <row r="4" spans="1:20" ht="12" hidden="1" customHeight="1" x14ac:dyDescent="0.3">
      <c r="A4" t="s">
        <v>117</v>
      </c>
      <c r="B4" t="s">
        <v>94</v>
      </c>
    </row>
    <row r="5" spans="1:20" ht="12" hidden="1" customHeight="1" x14ac:dyDescent="0.3">
      <c r="A5" t="s">
        <v>118</v>
      </c>
      <c r="B5" t="s">
        <v>119</v>
      </c>
    </row>
    <row r="6" spans="1:20" ht="12" hidden="1" customHeight="1" x14ac:dyDescent="0.3">
      <c r="A6" t="s">
        <v>120</v>
      </c>
      <c r="B6" t="s">
        <v>121</v>
      </c>
    </row>
    <row r="8" spans="1:20" ht="262.2" x14ac:dyDescent="0.3">
      <c r="A8" s="4" t="s">
        <v>122</v>
      </c>
      <c r="B8" s="4" t="s">
        <v>123</v>
      </c>
      <c r="C8" s="4" t="s">
        <v>124</v>
      </c>
      <c r="D8" s="4" t="s">
        <v>125</v>
      </c>
      <c r="E8" s="4" t="s">
        <v>126</v>
      </c>
      <c r="F8" s="4" t="s">
        <v>127</v>
      </c>
      <c r="G8" s="4" t="s">
        <v>128</v>
      </c>
      <c r="H8" s="4" t="s">
        <v>129</v>
      </c>
      <c r="I8" s="4" t="s">
        <v>130</v>
      </c>
      <c r="J8" s="4" t="s">
        <v>131</v>
      </c>
      <c r="K8" s="4" t="s">
        <v>132</v>
      </c>
      <c r="L8" s="4" t="s">
        <v>133</v>
      </c>
      <c r="M8" s="4" t="s">
        <v>134</v>
      </c>
      <c r="N8" s="4" t="s">
        <v>135</v>
      </c>
      <c r="O8" s="4" t="s">
        <v>136</v>
      </c>
      <c r="P8" s="4" t="s">
        <v>137</v>
      </c>
      <c r="Q8" s="4" t="s">
        <v>138</v>
      </c>
      <c r="R8" s="4" t="s">
        <v>139</v>
      </c>
      <c r="S8" s="4" t="s">
        <v>140</v>
      </c>
      <c r="T8" s="5" t="s">
        <v>109</v>
      </c>
    </row>
    <row r="9" spans="1:20" x14ac:dyDescent="0.3">
      <c r="A9" s="6" t="s">
        <v>113</v>
      </c>
      <c r="B9" s="6" t="s">
        <v>113</v>
      </c>
      <c r="C9" s="6" t="s">
        <v>113</v>
      </c>
      <c r="D9" s="6" t="s">
        <v>116</v>
      </c>
      <c r="E9" s="6" t="s">
        <v>113</v>
      </c>
      <c r="F9" s="6" t="s">
        <v>113</v>
      </c>
      <c r="G9" s="6" t="s">
        <v>113</v>
      </c>
      <c r="H9" s="6" t="s">
        <v>113</v>
      </c>
      <c r="I9" s="6" t="s">
        <v>116</v>
      </c>
      <c r="J9" s="6" t="s">
        <v>113</v>
      </c>
      <c r="K9" s="6" t="s">
        <v>113</v>
      </c>
      <c r="L9" s="6" t="s">
        <v>113</v>
      </c>
      <c r="M9" s="6" t="s">
        <v>113</v>
      </c>
      <c r="N9" s="6" t="s">
        <v>113</v>
      </c>
      <c r="O9" s="6" t="s">
        <v>113</v>
      </c>
      <c r="P9" s="6" t="s">
        <v>116</v>
      </c>
      <c r="Q9" s="6" t="s">
        <v>113</v>
      </c>
      <c r="R9" s="6" t="s">
        <v>113</v>
      </c>
      <c r="S9" s="6" t="s">
        <v>116</v>
      </c>
      <c r="T9" s="7">
        <f>COUNTIF(A9:S9,"SI")</f>
        <v>15</v>
      </c>
    </row>
    <row r="10" spans="1:20" x14ac:dyDescent="0.3">
      <c r="A10" s="6"/>
      <c r="B10" s="6"/>
      <c r="C10" s="6"/>
      <c r="D10" s="6"/>
      <c r="E10" s="6"/>
      <c r="F10" s="6"/>
      <c r="G10" s="6"/>
      <c r="H10" s="6"/>
      <c r="I10" s="6"/>
      <c r="J10" s="6"/>
      <c r="K10" s="6"/>
      <c r="L10" s="6"/>
      <c r="M10" s="6"/>
      <c r="N10" s="6"/>
      <c r="O10" s="6"/>
      <c r="P10" s="6"/>
      <c r="Q10" s="6"/>
      <c r="R10" s="6"/>
      <c r="S10" s="6"/>
      <c r="T10" s="7">
        <f>COUNTIF(A10:S10,"SI")</f>
        <v>0</v>
      </c>
    </row>
    <row r="11" spans="1:20" x14ac:dyDescent="0.3">
      <c r="A11" s="6"/>
      <c r="B11" s="6"/>
      <c r="C11" s="6"/>
      <c r="D11" s="6"/>
      <c r="E11" s="6"/>
      <c r="F11" s="6"/>
      <c r="G11" s="6"/>
      <c r="H11" s="6"/>
      <c r="I11" s="6"/>
      <c r="J11" s="6"/>
      <c r="K11" s="6"/>
      <c r="L11" s="6"/>
      <c r="M11" s="6"/>
      <c r="N11" s="6"/>
      <c r="O11" s="6"/>
      <c r="P11" s="6"/>
      <c r="Q11" s="6"/>
      <c r="R11" s="6"/>
      <c r="S11" s="6"/>
      <c r="T11" s="7">
        <f>COUNTIF(A11:S11,"SI")</f>
        <v>0</v>
      </c>
    </row>
    <row r="12" spans="1:20" x14ac:dyDescent="0.3">
      <c r="T12" s="18"/>
    </row>
    <row r="13" spans="1:20" x14ac:dyDescent="0.3">
      <c r="T13" s="18"/>
    </row>
    <row r="14" spans="1:20" x14ac:dyDescent="0.3">
      <c r="T14" s="18"/>
    </row>
    <row r="15" spans="1:20" x14ac:dyDescent="0.3">
      <c r="T15" s="18"/>
    </row>
    <row r="16" spans="1:20" x14ac:dyDescent="0.3">
      <c r="T16" s="18"/>
    </row>
    <row r="17" spans="1:20" x14ac:dyDescent="0.3">
      <c r="T17" s="18"/>
    </row>
    <row r="18" spans="1:20" x14ac:dyDescent="0.3">
      <c r="T18" s="18"/>
    </row>
    <row r="19" spans="1:20" x14ac:dyDescent="0.3">
      <c r="T19" s="18"/>
    </row>
    <row r="20" spans="1:20" x14ac:dyDescent="0.3">
      <c r="T20" s="18"/>
    </row>
    <row r="21" spans="1:20" x14ac:dyDescent="0.3">
      <c r="T21" s="18"/>
    </row>
    <row r="22" spans="1:20" ht="56.25" customHeight="1" x14ac:dyDescent="0.3"/>
    <row r="23" spans="1:20" ht="56.25" customHeight="1" x14ac:dyDescent="0.3">
      <c r="A23" t="s">
        <v>141</v>
      </c>
      <c r="H23" t="s">
        <v>142</v>
      </c>
    </row>
    <row r="24" spans="1:20" ht="56.25" customHeight="1" thickBot="1" x14ac:dyDescent="0.35">
      <c r="A24" s="8" t="s">
        <v>87</v>
      </c>
      <c r="B24" s="9" t="s">
        <v>88</v>
      </c>
      <c r="C24" s="9" t="s">
        <v>89</v>
      </c>
      <c r="D24" s="9" t="s">
        <v>90</v>
      </c>
      <c r="E24" s="9" t="s">
        <v>91</v>
      </c>
      <c r="F24" s="9" t="s">
        <v>92</v>
      </c>
      <c r="G24" s="9" t="s">
        <v>93</v>
      </c>
      <c r="H24" s="10" t="s">
        <v>102</v>
      </c>
      <c r="I24" s="10" t="s">
        <v>143</v>
      </c>
      <c r="J24" s="10" t="s">
        <v>144</v>
      </c>
      <c r="K24" s="10" t="s">
        <v>145</v>
      </c>
      <c r="M24" s="3" t="s">
        <v>22</v>
      </c>
    </row>
    <row r="25" spans="1:20" ht="56.25" customHeight="1" x14ac:dyDescent="0.3">
      <c r="A25" s="11" t="s">
        <v>95</v>
      </c>
      <c r="B25" s="12" t="s">
        <v>96</v>
      </c>
      <c r="C25" s="12" t="s">
        <v>97</v>
      </c>
      <c r="D25" s="12" t="s">
        <v>98</v>
      </c>
      <c r="E25" s="12" t="s">
        <v>99</v>
      </c>
      <c r="F25" s="12" t="s">
        <v>100</v>
      </c>
      <c r="G25" s="12" t="s">
        <v>101</v>
      </c>
      <c r="H25" s="13" t="s">
        <v>146</v>
      </c>
      <c r="I25">
        <v>0</v>
      </c>
      <c r="J25" s="14" t="s">
        <v>103</v>
      </c>
      <c r="K25" s="14" t="s">
        <v>103</v>
      </c>
      <c r="M25" s="2" t="s">
        <v>64</v>
      </c>
    </row>
    <row r="26" spans="1:20" ht="56.25" customHeight="1" x14ac:dyDescent="0.3">
      <c r="A26" t="s">
        <v>147</v>
      </c>
      <c r="B26" t="s">
        <v>148</v>
      </c>
      <c r="C26" t="s">
        <v>149</v>
      </c>
      <c r="D26" t="s">
        <v>150</v>
      </c>
      <c r="E26" t="s">
        <v>151</v>
      </c>
      <c r="F26" s="12" t="s">
        <v>152</v>
      </c>
      <c r="G26" t="s">
        <v>153</v>
      </c>
      <c r="H26" t="s">
        <v>154</v>
      </c>
      <c r="I26">
        <v>1</v>
      </c>
      <c r="J26" t="s">
        <v>155</v>
      </c>
      <c r="K26" t="s">
        <v>155</v>
      </c>
      <c r="M26" s="2" t="s">
        <v>65</v>
      </c>
    </row>
    <row r="27" spans="1:20" ht="56.25" customHeight="1" x14ac:dyDescent="0.3">
      <c r="D27" t="s">
        <v>156</v>
      </c>
      <c r="G27" t="s">
        <v>157</v>
      </c>
      <c r="I27">
        <v>2</v>
      </c>
      <c r="K27" t="s">
        <v>104</v>
      </c>
      <c r="M27" s="2" t="s">
        <v>66</v>
      </c>
    </row>
    <row r="28" spans="1:20" ht="55.2" x14ac:dyDescent="0.3">
      <c r="A28" t="s">
        <v>158</v>
      </c>
      <c r="I28">
        <v>3</v>
      </c>
      <c r="M28" s="2" t="s">
        <v>67</v>
      </c>
    </row>
    <row r="29" spans="1:20" x14ac:dyDescent="0.3">
      <c r="I29">
        <v>4</v>
      </c>
    </row>
    <row r="30" spans="1:20" x14ac:dyDescent="0.3">
      <c r="I30">
        <v>5</v>
      </c>
    </row>
    <row r="31" spans="1:20" x14ac:dyDescent="0.3">
      <c r="I31">
        <v>6</v>
      </c>
    </row>
  </sheetData>
  <dataValidations count="1">
    <dataValidation type="list" allowBlank="1" showInputMessage="1" showErrorMessage="1" sqref="A9:S21" xr:uid="{00000000-0002-0000-0300-000000000000}">
      <formula1>$E$2:$E$3</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0765B4-C733-4680-BEAE-167BA87D17B0}">
  <dimension ref="A1:G19"/>
  <sheetViews>
    <sheetView workbookViewId="0">
      <selection sqref="A1:G19"/>
    </sheetView>
  </sheetViews>
  <sheetFormatPr baseColWidth="10" defaultRowHeight="14.4" x14ac:dyDescent="0.3"/>
  <cols>
    <col min="1" max="1" width="7.21875" customWidth="1"/>
    <col min="2" max="2" width="19.33203125" customWidth="1"/>
    <col min="3" max="3" width="12.77734375" customWidth="1"/>
    <col min="4" max="4" width="13.5546875" customWidth="1"/>
    <col min="5" max="5" width="10.88671875" customWidth="1"/>
    <col min="6" max="6" width="13.6640625" customWidth="1"/>
    <col min="7" max="7" width="9.33203125" customWidth="1"/>
  </cols>
  <sheetData>
    <row r="1" spans="1:7" ht="61.8" customHeight="1" x14ac:dyDescent="0.3">
      <c r="A1" s="398" t="s">
        <v>948</v>
      </c>
      <c r="B1" s="399" t="s">
        <v>926</v>
      </c>
      <c r="C1" s="400" t="s">
        <v>927</v>
      </c>
      <c r="D1" s="400" t="s">
        <v>928</v>
      </c>
      <c r="E1" s="400" t="s">
        <v>929</v>
      </c>
      <c r="F1" s="400" t="s">
        <v>930</v>
      </c>
      <c r="G1" s="401" t="s">
        <v>947</v>
      </c>
    </row>
    <row r="2" spans="1:7" x14ac:dyDescent="0.3">
      <c r="A2" s="393">
        <v>1</v>
      </c>
      <c r="B2" s="188" t="s">
        <v>873</v>
      </c>
      <c r="C2" s="188">
        <v>3</v>
      </c>
      <c r="D2" s="188"/>
      <c r="E2" s="188"/>
      <c r="F2" s="188">
        <v>1</v>
      </c>
      <c r="G2" s="394">
        <v>4</v>
      </c>
    </row>
    <row r="3" spans="1:7" x14ac:dyDescent="0.3">
      <c r="A3" s="393">
        <f>1+A2</f>
        <v>2</v>
      </c>
      <c r="B3" s="188" t="s">
        <v>195</v>
      </c>
      <c r="C3" s="188">
        <v>6</v>
      </c>
      <c r="D3" s="188"/>
      <c r="E3" s="188"/>
      <c r="F3" s="188"/>
      <c r="G3" s="394">
        <v>6</v>
      </c>
    </row>
    <row r="4" spans="1:7" ht="33.6" customHeight="1" x14ac:dyDescent="0.3">
      <c r="A4" s="393">
        <f t="shared" ref="A4:A18" si="0">1+A3</f>
        <v>3</v>
      </c>
      <c r="B4" s="402" t="s">
        <v>931</v>
      </c>
      <c r="C4" s="188">
        <v>1</v>
      </c>
      <c r="D4" s="188"/>
      <c r="E4" s="188"/>
      <c r="F4" s="188">
        <v>1</v>
      </c>
      <c r="G4" s="394">
        <v>2</v>
      </c>
    </row>
    <row r="5" spans="1:7" x14ac:dyDescent="0.3">
      <c r="A5" s="393">
        <f t="shared" si="0"/>
        <v>4</v>
      </c>
      <c r="B5" s="188" t="s">
        <v>932</v>
      </c>
      <c r="C5" s="188">
        <v>2</v>
      </c>
      <c r="D5" s="188"/>
      <c r="E5" s="188">
        <v>3</v>
      </c>
      <c r="F5" s="188">
        <v>1</v>
      </c>
      <c r="G5" s="394">
        <v>6</v>
      </c>
    </row>
    <row r="6" spans="1:7" ht="18" customHeight="1" x14ac:dyDescent="0.3">
      <c r="A6" s="393">
        <f t="shared" si="0"/>
        <v>5</v>
      </c>
      <c r="B6" s="188" t="s">
        <v>933</v>
      </c>
      <c r="C6" s="188"/>
      <c r="D6" s="188">
        <v>2</v>
      </c>
      <c r="E6" s="188">
        <v>2</v>
      </c>
      <c r="F6" s="188">
        <v>1</v>
      </c>
      <c r="G6" s="394">
        <v>5</v>
      </c>
    </row>
    <row r="7" spans="1:7" ht="25.2" customHeight="1" x14ac:dyDescent="0.3">
      <c r="A7" s="393">
        <f t="shared" si="0"/>
        <v>6</v>
      </c>
      <c r="B7" s="402" t="s">
        <v>934</v>
      </c>
      <c r="C7" s="188">
        <v>2</v>
      </c>
      <c r="D7" s="188">
        <v>1</v>
      </c>
      <c r="E7" s="188"/>
      <c r="F7" s="188">
        <v>1</v>
      </c>
      <c r="G7" s="394">
        <v>4</v>
      </c>
    </row>
    <row r="8" spans="1:7" ht="19.8" customHeight="1" x14ac:dyDescent="0.3">
      <c r="A8" s="393">
        <f t="shared" si="0"/>
        <v>7</v>
      </c>
      <c r="B8" s="188" t="s">
        <v>935</v>
      </c>
      <c r="C8" s="188"/>
      <c r="D8" s="188">
        <v>5</v>
      </c>
      <c r="E8" s="188"/>
      <c r="F8" s="188">
        <v>1</v>
      </c>
      <c r="G8" s="394">
        <v>6</v>
      </c>
    </row>
    <row r="9" spans="1:7" x14ac:dyDescent="0.3">
      <c r="A9" s="393">
        <f t="shared" si="0"/>
        <v>8</v>
      </c>
      <c r="B9" s="188" t="s">
        <v>309</v>
      </c>
      <c r="C9" s="188"/>
      <c r="D9" s="188">
        <v>1</v>
      </c>
      <c r="E9" s="188"/>
      <c r="F9" s="188"/>
      <c r="G9" s="394">
        <v>1</v>
      </c>
    </row>
    <row r="10" spans="1:7" x14ac:dyDescent="0.3">
      <c r="A10" s="393">
        <f t="shared" si="0"/>
        <v>9</v>
      </c>
      <c r="B10" s="188" t="s">
        <v>936</v>
      </c>
      <c r="C10" s="188">
        <v>3</v>
      </c>
      <c r="D10" s="188">
        <v>1</v>
      </c>
      <c r="E10" s="188">
        <v>1</v>
      </c>
      <c r="F10" s="188"/>
      <c r="G10" s="394">
        <v>5</v>
      </c>
    </row>
    <row r="11" spans="1:7" x14ac:dyDescent="0.3">
      <c r="A11" s="393">
        <f t="shared" si="0"/>
        <v>10</v>
      </c>
      <c r="B11" s="188" t="s">
        <v>624</v>
      </c>
      <c r="C11" s="188">
        <v>1</v>
      </c>
      <c r="D11" s="188"/>
      <c r="E11" s="188"/>
      <c r="F11" s="188">
        <v>2</v>
      </c>
      <c r="G11" s="394">
        <v>3</v>
      </c>
    </row>
    <row r="12" spans="1:7" x14ac:dyDescent="0.3">
      <c r="A12" s="393">
        <f t="shared" si="0"/>
        <v>11</v>
      </c>
      <c r="B12" s="188" t="s">
        <v>878</v>
      </c>
      <c r="C12" s="188">
        <v>6</v>
      </c>
      <c r="D12" s="188">
        <v>3</v>
      </c>
      <c r="E12" s="188">
        <v>2</v>
      </c>
      <c r="F12" s="188">
        <v>3</v>
      </c>
      <c r="G12" s="394">
        <v>14</v>
      </c>
    </row>
    <row r="13" spans="1:7" x14ac:dyDescent="0.3">
      <c r="A13" s="393">
        <f t="shared" si="0"/>
        <v>12</v>
      </c>
      <c r="B13" s="188" t="s">
        <v>937</v>
      </c>
      <c r="C13" s="188">
        <v>5</v>
      </c>
      <c r="D13" s="188">
        <v>2</v>
      </c>
      <c r="E13" s="188"/>
      <c r="F13" s="188">
        <v>3</v>
      </c>
      <c r="G13" s="394">
        <v>10</v>
      </c>
    </row>
    <row r="14" spans="1:7" x14ac:dyDescent="0.3">
      <c r="A14" s="393">
        <f t="shared" si="0"/>
        <v>13</v>
      </c>
      <c r="B14" s="188" t="s">
        <v>746</v>
      </c>
      <c r="C14" s="188">
        <v>2</v>
      </c>
      <c r="D14" s="188">
        <v>2</v>
      </c>
      <c r="E14" s="188">
        <v>1</v>
      </c>
      <c r="F14" s="188">
        <v>1</v>
      </c>
      <c r="G14" s="394">
        <v>6</v>
      </c>
    </row>
    <row r="15" spans="1:7" x14ac:dyDescent="0.3">
      <c r="A15" s="393">
        <f t="shared" si="0"/>
        <v>14</v>
      </c>
      <c r="B15" s="188" t="s">
        <v>883</v>
      </c>
      <c r="C15" s="188">
        <v>4</v>
      </c>
      <c r="D15" s="188"/>
      <c r="E15" s="188">
        <v>1</v>
      </c>
      <c r="F15" s="188">
        <v>1</v>
      </c>
      <c r="G15" s="394">
        <v>6</v>
      </c>
    </row>
    <row r="16" spans="1:7" ht="31.2" customHeight="1" x14ac:dyDescent="0.3">
      <c r="A16" s="393">
        <f t="shared" si="0"/>
        <v>15</v>
      </c>
      <c r="B16" s="402" t="s">
        <v>609</v>
      </c>
      <c r="C16" s="188">
        <v>1</v>
      </c>
      <c r="D16" s="188">
        <v>1</v>
      </c>
      <c r="E16" s="188"/>
      <c r="F16" s="188">
        <v>1</v>
      </c>
      <c r="G16" s="394">
        <v>3</v>
      </c>
    </row>
    <row r="17" spans="1:7" x14ac:dyDescent="0.3">
      <c r="A17" s="393">
        <f t="shared" si="0"/>
        <v>16</v>
      </c>
      <c r="B17" s="188" t="s">
        <v>885</v>
      </c>
      <c r="C17" s="188">
        <v>2</v>
      </c>
      <c r="D17" s="188"/>
      <c r="E17" s="188"/>
      <c r="F17" s="188">
        <v>1</v>
      </c>
      <c r="G17" s="394">
        <v>3</v>
      </c>
    </row>
    <row r="18" spans="1:7" ht="27" customHeight="1" x14ac:dyDescent="0.3">
      <c r="A18" s="393">
        <f t="shared" si="0"/>
        <v>17</v>
      </c>
      <c r="B18" s="402" t="s">
        <v>887</v>
      </c>
      <c r="C18" s="188">
        <v>2</v>
      </c>
      <c r="D18" s="188"/>
      <c r="E18" s="188"/>
      <c r="F18" s="188">
        <v>1</v>
      </c>
      <c r="G18" s="394">
        <v>3</v>
      </c>
    </row>
    <row r="19" spans="1:7" ht="15" thickBot="1" x14ac:dyDescent="0.35">
      <c r="A19" s="395"/>
      <c r="B19" s="396"/>
      <c r="C19" s="396">
        <f>SUM(C2:C18)</f>
        <v>40</v>
      </c>
      <c r="D19" s="396">
        <f>SUM(D3:D18)</f>
        <v>18</v>
      </c>
      <c r="E19" s="396">
        <f>SUM(E2:E18)</f>
        <v>10</v>
      </c>
      <c r="F19" s="396">
        <f>SUM(F2:F18)</f>
        <v>19</v>
      </c>
      <c r="G19" s="397">
        <f>SUM(G2:G18)</f>
        <v>87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9</vt:i4>
      </vt:variant>
    </vt:vector>
  </HeadingPairs>
  <TitlesOfParts>
    <vt:vector size="15" baseType="lpstr">
      <vt:lpstr>MATRIZ INSTITUCIONAL DE RIESGOS</vt:lpstr>
      <vt:lpstr>Atributos </vt:lpstr>
      <vt:lpstr>MATRIZ DE CALOR </vt:lpstr>
      <vt:lpstr>CONTROL DE CAMBIOS</vt:lpstr>
      <vt:lpstr>calificación_impacto_corrupción</vt:lpstr>
      <vt:lpstr>Hoja1</vt:lpstr>
      <vt:lpstr>'MATRIZ INSTITUCIONAL DE RIESGOS'!Área_de_impresión</vt:lpstr>
      <vt:lpstr>Ejecución_administración_de_procesos</vt:lpstr>
      <vt:lpstr>EventoExterno</vt:lpstr>
      <vt:lpstr>F_RIESGO</vt:lpstr>
      <vt:lpstr>FRIESGO</vt:lpstr>
      <vt:lpstr>Infraestructura</vt:lpstr>
      <vt:lpstr>TalentoHumano</vt:lpstr>
      <vt:lpstr>Tecnología</vt:lpstr>
      <vt:lpstr>Transacción_u_Operación_aplica_para_LAFTFP</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Maida Pajaro</dc:creator>
  <cp:lastModifiedBy>Silvana Maria Molinares</cp:lastModifiedBy>
  <cp:lastPrinted>2026-08-31T19:33:15Z</cp:lastPrinted>
  <dcterms:created xsi:type="dcterms:W3CDTF">2022-01-10T23:29:00Z</dcterms:created>
  <dcterms:modified xsi:type="dcterms:W3CDTF">2026-09-11T17:27:11Z</dcterms:modified>
</cp:coreProperties>
</file>